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БЮДЖЕТ 2024-2026\УТОЧНЕНИЯ\Уточнение 1 (кредит)\"/>
    </mc:Choice>
  </mc:AlternateContent>
  <bookViews>
    <workbookView xWindow="-105" yWindow="-105" windowWidth="23250" windowHeight="12570" tabRatio="774" activeTab="15"/>
  </bookViews>
  <sheets>
    <sheet name="Прил 1" sheetId="84" r:id="rId1"/>
    <sheet name="Прил 2" sheetId="85" r:id="rId2"/>
    <sheet name="Прил 3" sheetId="89" r:id="rId3"/>
    <sheet name="Прил 4" sheetId="102" r:id="rId4"/>
    <sheet name="Прил 5" sheetId="90" r:id="rId5"/>
    <sheet name="Прил 6" sheetId="91" r:id="rId6"/>
    <sheet name="Прил 7" sheetId="92" r:id="rId7"/>
    <sheet name="Прил 8" sheetId="93" r:id="rId8"/>
    <sheet name="Прил 9" sheetId="94" r:id="rId9"/>
    <sheet name="Прил 10" sheetId="95" r:id="rId10"/>
    <sheet name="Прил 11" sheetId="96" r:id="rId11"/>
    <sheet name="Прил 12" sheetId="97" r:id="rId12"/>
    <sheet name="Прил 13" sheetId="98" r:id="rId13"/>
    <sheet name="Прил 14" sheetId="103" r:id="rId14"/>
    <sheet name="Прил 15" sheetId="104" r:id="rId15"/>
    <sheet name="Прил 16" sheetId="99" r:id="rId16"/>
    <sheet name="Прил 17" sheetId="100" r:id="rId17"/>
  </sheets>
  <definedNames>
    <definedName name="__bookmark_1" localSheetId="9">'Прил 10'!$A$12:$J$117</definedName>
    <definedName name="__bookmark_1" localSheetId="10">'Прил 11'!$A$12:$I$26</definedName>
    <definedName name="__bookmark_1" localSheetId="11">'Прил 12'!$A$12:$J$26</definedName>
    <definedName name="__bookmark_1" localSheetId="12">'Прил 13'!$A$12:$D$15</definedName>
    <definedName name="__bookmark_1" localSheetId="5">'Прил 6'!$A$12:$J$296</definedName>
    <definedName name="__bookmark_1" localSheetId="6">'Прил 7'!$A$11:$J$296</definedName>
    <definedName name="__bookmark_1" localSheetId="7">'Прил 8'!$A$11:$K$298</definedName>
    <definedName name="__bookmark_1" localSheetId="8">'Прил 9'!$A$12:$I$113</definedName>
    <definedName name="__bookmark_1">'Прил 5'!$A$12:$I$288</definedName>
    <definedName name="_xlnm._FilterDatabase" localSheetId="1" hidden="1">'Прил 2'!$A$15:$D$37</definedName>
    <definedName name="_xlnm._FilterDatabase" localSheetId="6" hidden="1">'Прил 7'!$A$12:$J$12</definedName>
    <definedName name="_xlnm._FilterDatabase" localSheetId="7" hidden="1">'Прил 8'!$A$12:$K$12</definedName>
    <definedName name="_xlnm.Print_Titles" localSheetId="0">'Прил 1'!$24:$24</definedName>
    <definedName name="_xlnm.Print_Titles" localSheetId="9">'Прил 10'!$12:$12</definedName>
    <definedName name="_xlnm.Print_Titles" localSheetId="10">'Прил 11'!$12:$13</definedName>
    <definedName name="_xlnm.Print_Titles" localSheetId="11">'Прил 12'!$12:$13</definedName>
    <definedName name="_xlnm.Print_Titles" localSheetId="12">'Прил 13'!$12:$13</definedName>
    <definedName name="_xlnm.Print_Titles" localSheetId="14">'Прил 15'!$13:$13</definedName>
    <definedName name="_xlnm.Print_Titles" localSheetId="15">'Прил 16'!$20:$20</definedName>
    <definedName name="_xlnm.Print_Titles" localSheetId="16">'Прил 17'!$12:$13</definedName>
    <definedName name="_xlnm.Print_Titles" localSheetId="1">'Прил 2'!$15:$15</definedName>
    <definedName name="_xlnm.Print_Titles" localSheetId="4">'Прил 5'!$12:$13</definedName>
    <definedName name="_xlnm.Print_Titles" localSheetId="5">'Прил 6'!$12:$13</definedName>
    <definedName name="_xlnm.Print_Titles" localSheetId="6">'Прил 7'!$11:$11</definedName>
    <definedName name="_xlnm.Print_Titles" localSheetId="7">'Прил 8'!$11:$11</definedName>
    <definedName name="_xlnm.Print_Titles" localSheetId="8">'Прил 9'!$12:$12</definedName>
    <definedName name="_xlnm.Print_Area" localSheetId="0">'Прил 1'!$A$1:$C$48</definedName>
    <definedName name="_xlnm.Print_Area" localSheetId="12">'Прил 13'!$A$1:$D$15</definedName>
    <definedName name="_xlnm.Print_Area" localSheetId="13">'Прил 14'!$A$1:$J$30</definedName>
    <definedName name="_xlnm.Print_Area" localSheetId="14">'Прил 15'!$A$1:$H$25</definedName>
    <definedName name="_xlnm.Print_Area" localSheetId="15">'Прил 16'!$A$10:$C$30</definedName>
    <definedName name="_xlnm.Print_Area" localSheetId="16">'Прил 17'!$A$1:$D$44</definedName>
    <definedName name="_xlnm.Print_Area" localSheetId="1">'Прил 2'!$A$1:$D$37</definedName>
    <definedName name="_xlnm.Print_Area" localSheetId="2">'Прил 3'!$A$1:$C$55</definedName>
    <definedName name="_xlnm.Print_Area" localSheetId="3">'Прил 4'!$A$1:$C$20</definedName>
    <definedName name="_xlnm.Print_Area" localSheetId="4">'Прил 5'!$A$1:$I$309</definedName>
    <definedName name="_xlnm.Print_Area" localSheetId="5">'Прил 6'!$A$1:$J$296</definedName>
    <definedName name="_xlnm.Print_Area" localSheetId="6">'Прил 7'!$A$1:$J$320</definedName>
    <definedName name="_xlnm.Print_Area" localSheetId="7">'Прил 8'!$A$1:$K$298</definedName>
    <definedName name="ОбластьИмпорта" localSheetId="0">'Прил 1'!#REF!</definedName>
    <definedName name="ОбластьИмпорта" localSheetId="1">'Прил 2'!#REF!</definedName>
    <definedName name="ОбластьИмпорта" localSheetId="2">'Прил 3'!#REF!</definedName>
    <definedName name="ОбластьИмпорта" localSheetId="3">'Прил 4'!#REF!</definedName>
  </definedNames>
  <calcPr calcId="152511"/>
</workbook>
</file>

<file path=xl/calcChain.xml><?xml version="1.0" encoding="utf-8"?>
<calcChain xmlns="http://schemas.openxmlformats.org/spreadsheetml/2006/main">
  <c r="C30" i="99" l="1"/>
  <c r="C26" i="99"/>
  <c r="C35" i="84" l="1"/>
  <c r="C33" i="84" l="1"/>
  <c r="C31" i="99" l="1"/>
  <c r="C35" i="99" l="1"/>
  <c r="C33" i="99"/>
  <c r="C32" i="99" s="1"/>
  <c r="K189" i="93" l="1"/>
  <c r="J189" i="93"/>
  <c r="J207" i="92"/>
  <c r="D23" i="85"/>
  <c r="C23" i="85"/>
  <c r="C31" i="85"/>
  <c r="D34" i="85"/>
  <c r="C34" i="85"/>
  <c r="C43" i="84"/>
  <c r="C46" i="84"/>
  <c r="J254" i="93" l="1"/>
  <c r="J248" i="93"/>
  <c r="J281" i="93" l="1"/>
  <c r="I201" i="91" l="1"/>
  <c r="I200" i="91" s="1"/>
  <c r="J201" i="91"/>
  <c r="J200" i="91" s="1"/>
  <c r="I203" i="91"/>
  <c r="I202" i="91" s="1"/>
  <c r="J203" i="91"/>
  <c r="J202" i="91" s="1"/>
  <c r="I205" i="91"/>
  <c r="I204" i="91" s="1"/>
  <c r="J205" i="91"/>
  <c r="J204" i="91" s="1"/>
  <c r="I197" i="91"/>
  <c r="J197" i="91"/>
  <c r="I199" i="91"/>
  <c r="I198" i="91" s="1"/>
  <c r="J199" i="91"/>
  <c r="J198" i="91" s="1"/>
  <c r="I214" i="90"/>
  <c r="I213" i="90" s="1"/>
  <c r="I216" i="90"/>
  <c r="I215" i="90" s="1"/>
  <c r="I218" i="90"/>
  <c r="I217" i="90" s="1"/>
  <c r="I212" i="90"/>
  <c r="I159" i="91" l="1"/>
  <c r="J159" i="91"/>
  <c r="I161" i="91"/>
  <c r="I160" i="91" s="1"/>
  <c r="J161" i="91"/>
  <c r="J160" i="91" s="1"/>
  <c r="I163" i="91"/>
  <c r="I162" i="91" s="1"/>
  <c r="J163" i="91"/>
  <c r="J162" i="91" s="1"/>
  <c r="J77" i="95" l="1"/>
  <c r="I77" i="95"/>
  <c r="C49" i="89"/>
  <c r="C51" i="89" s="1"/>
  <c r="C50" i="89"/>
  <c r="C15" i="102"/>
  <c r="C14" i="102"/>
  <c r="C16" i="102" s="1"/>
  <c r="J108" i="91"/>
  <c r="I108" i="91"/>
  <c r="J112" i="91"/>
  <c r="J111" i="91" s="1"/>
  <c r="I112" i="91"/>
  <c r="I111" i="91" s="1"/>
  <c r="K49" i="93"/>
  <c r="J49" i="93"/>
  <c r="K217" i="93"/>
  <c r="J217" i="93"/>
  <c r="K193" i="93"/>
  <c r="K187" i="93"/>
  <c r="J187" i="93"/>
  <c r="K21" i="93"/>
  <c r="J21" i="93"/>
  <c r="K290" i="93"/>
  <c r="J290" i="93"/>
  <c r="K23" i="93"/>
  <c r="J23" i="93"/>
  <c r="K291" i="93"/>
  <c r="J291" i="93"/>
  <c r="K139" i="93"/>
  <c r="J139" i="93"/>
  <c r="K99" i="93"/>
  <c r="J99" i="93"/>
  <c r="I82" i="94"/>
  <c r="J57" i="92" l="1"/>
  <c r="C14" i="89"/>
  <c r="I21" i="90" l="1"/>
  <c r="I126" i="90"/>
  <c r="I125" i="90" s="1"/>
  <c r="J205" i="92"/>
  <c r="J211" i="92"/>
  <c r="J235" i="92"/>
  <c r="J236" i="92"/>
  <c r="J266" i="92"/>
  <c r="J159" i="92"/>
  <c r="J21" i="92"/>
  <c r="J312" i="92"/>
  <c r="J23" i="92" l="1"/>
  <c r="J118" i="92"/>
  <c r="D33" i="85" l="1"/>
  <c r="C33" i="85"/>
  <c r="C45" i="84"/>
  <c r="C13" i="89" l="1"/>
  <c r="D27" i="85" l="1"/>
  <c r="C27" i="85"/>
  <c r="C39" i="84"/>
  <c r="I227" i="90" l="1"/>
  <c r="I63" i="94" l="1"/>
  <c r="I50" i="94"/>
  <c r="C20" i="89"/>
  <c r="C19" i="89"/>
  <c r="C18" i="89"/>
  <c r="C17" i="89"/>
  <c r="C16" i="89"/>
  <c r="C15" i="89"/>
  <c r="C21" i="89"/>
  <c r="I31" i="90" l="1"/>
  <c r="J206" i="92" l="1"/>
  <c r="J200" i="92"/>
  <c r="I181" i="90" l="1"/>
  <c r="J116" i="95" l="1"/>
  <c r="J115" i="95" s="1"/>
  <c r="I116" i="95"/>
  <c r="I115" i="95" s="1"/>
  <c r="J114" i="95"/>
  <c r="J113" i="95" s="1"/>
  <c r="I114" i="95"/>
  <c r="I113" i="95" s="1"/>
  <c r="J112" i="95"/>
  <c r="J111" i="95" s="1"/>
  <c r="I112" i="95"/>
  <c r="I111" i="95" s="1"/>
  <c r="J108" i="95"/>
  <c r="J107" i="95" s="1"/>
  <c r="J106" i="95" s="1"/>
  <c r="I108" i="95"/>
  <c r="I107" i="95" s="1"/>
  <c r="I106" i="95" s="1"/>
  <c r="J104" i="95"/>
  <c r="J105" i="95"/>
  <c r="I105" i="95"/>
  <c r="I104" i="95"/>
  <c r="J101" i="95"/>
  <c r="I101" i="95"/>
  <c r="J98" i="95"/>
  <c r="J97" i="95" s="1"/>
  <c r="I98" i="95"/>
  <c r="I97" i="95" s="1"/>
  <c r="J95" i="95"/>
  <c r="J96" i="95"/>
  <c r="I96" i="95"/>
  <c r="I95" i="95"/>
  <c r="J93" i="95"/>
  <c r="J92" i="95" s="1"/>
  <c r="I93" i="95"/>
  <c r="I92" i="95" s="1"/>
  <c r="J91" i="95"/>
  <c r="J90" i="95" s="1"/>
  <c r="I91" i="95"/>
  <c r="I90" i="95" s="1"/>
  <c r="J88" i="95"/>
  <c r="J87" i="95" s="1"/>
  <c r="I88" i="95"/>
  <c r="I87" i="95" s="1"/>
  <c r="J86" i="95"/>
  <c r="J85" i="95" s="1"/>
  <c r="I86" i="95"/>
  <c r="I85" i="95" s="1"/>
  <c r="J84" i="95"/>
  <c r="J83" i="95" s="1"/>
  <c r="I84" i="95"/>
  <c r="I83" i="95" s="1"/>
  <c r="J82" i="95"/>
  <c r="J81" i="95" s="1"/>
  <c r="I82" i="95"/>
  <c r="I81" i="95" s="1"/>
  <c r="J80" i="95"/>
  <c r="J79" i="95" s="1"/>
  <c r="J78" i="95" s="1"/>
  <c r="I80" i="95"/>
  <c r="I79" i="95" s="1"/>
  <c r="J64" i="95"/>
  <c r="I64" i="95"/>
  <c r="J72" i="95"/>
  <c r="J73" i="95"/>
  <c r="J74" i="95"/>
  <c r="I74" i="95"/>
  <c r="I73" i="95"/>
  <c r="I72" i="95"/>
  <c r="J68" i="95"/>
  <c r="J69" i="95"/>
  <c r="J70" i="95"/>
  <c r="I70" i="95"/>
  <c r="I69" i="95"/>
  <c r="I68" i="95"/>
  <c r="J63" i="95"/>
  <c r="I63" i="95"/>
  <c r="J60" i="95"/>
  <c r="J59" i="95" s="1"/>
  <c r="J58" i="95" s="1"/>
  <c r="I60" i="95"/>
  <c r="I59" i="95" s="1"/>
  <c r="I58" i="95" s="1"/>
  <c r="J57" i="95"/>
  <c r="J56" i="95" s="1"/>
  <c r="I57" i="95"/>
  <c r="I56" i="95" s="1"/>
  <c r="J53" i="95"/>
  <c r="J54" i="95"/>
  <c r="J55" i="95"/>
  <c r="I55" i="95"/>
  <c r="I54" i="95"/>
  <c r="I53" i="95"/>
  <c r="J44" i="95"/>
  <c r="J45" i="95"/>
  <c r="J46" i="95"/>
  <c r="J47" i="95"/>
  <c r="J48" i="95"/>
  <c r="J49" i="95"/>
  <c r="J50" i="95"/>
  <c r="J51" i="95"/>
  <c r="I51" i="95"/>
  <c r="I50" i="95"/>
  <c r="I49" i="95"/>
  <c r="I48" i="95"/>
  <c r="I47" i="95"/>
  <c r="I46" i="95"/>
  <c r="I45" i="95"/>
  <c r="I44" i="95"/>
  <c r="J40" i="95"/>
  <c r="J41" i="95"/>
  <c r="J42" i="95"/>
  <c r="I42" i="95"/>
  <c r="I41" i="95"/>
  <c r="I40" i="95"/>
  <c r="J33" i="95"/>
  <c r="J34" i="95"/>
  <c r="J35" i="95"/>
  <c r="J36" i="95"/>
  <c r="J37" i="95"/>
  <c r="J38" i="95"/>
  <c r="I38" i="95"/>
  <c r="I37" i="95"/>
  <c r="I36" i="95"/>
  <c r="I35" i="95"/>
  <c r="I34" i="95"/>
  <c r="I33" i="95"/>
  <c r="J30" i="95"/>
  <c r="J29" i="95" s="1"/>
  <c r="I30" i="95"/>
  <c r="I29" i="95" s="1"/>
  <c r="J28" i="95"/>
  <c r="I28" i="95"/>
  <c r="J22" i="95"/>
  <c r="J23" i="95"/>
  <c r="J24" i="95"/>
  <c r="J26" i="95"/>
  <c r="J25" i="95" s="1"/>
  <c r="I26" i="95"/>
  <c r="I25" i="95" s="1"/>
  <c r="I24" i="95"/>
  <c r="I23" i="95"/>
  <c r="I22" i="95"/>
  <c r="J19" i="95"/>
  <c r="J18" i="95" s="1"/>
  <c r="I19" i="95"/>
  <c r="I18" i="95" s="1"/>
  <c r="J15" i="95"/>
  <c r="J16" i="95"/>
  <c r="J17" i="95"/>
  <c r="I17" i="95"/>
  <c r="I16" i="95"/>
  <c r="I15" i="95"/>
  <c r="I25" i="94"/>
  <c r="I24" i="94"/>
  <c r="I23" i="94"/>
  <c r="I121" i="94"/>
  <c r="I120" i="94" s="1"/>
  <c r="I119" i="94"/>
  <c r="I118" i="94" s="1"/>
  <c r="I117" i="94"/>
  <c r="I116" i="94" s="1"/>
  <c r="I113" i="94"/>
  <c r="I112" i="94" s="1"/>
  <c r="I111" i="94" s="1"/>
  <c r="I110" i="94"/>
  <c r="I109" i="94"/>
  <c r="I106" i="94"/>
  <c r="I103" i="94"/>
  <c r="I102" i="94" s="1"/>
  <c r="I101" i="94"/>
  <c r="I100" i="94"/>
  <c r="I98" i="94"/>
  <c r="I97" i="94" s="1"/>
  <c r="I96" i="94"/>
  <c r="I95" i="94" s="1"/>
  <c r="I93" i="94"/>
  <c r="I92" i="94" s="1"/>
  <c r="I91" i="94"/>
  <c r="I90" i="94" s="1"/>
  <c r="I87" i="94"/>
  <c r="I86" i="94" s="1"/>
  <c r="I85" i="94"/>
  <c r="I84" i="94" s="1"/>
  <c r="I78" i="94"/>
  <c r="I77" i="94"/>
  <c r="I75" i="94"/>
  <c r="I74" i="94"/>
  <c r="I73" i="94"/>
  <c r="I69" i="94"/>
  <c r="I65" i="94"/>
  <c r="I64" i="94" s="1"/>
  <c r="I60" i="94"/>
  <c r="I59" i="94" s="1"/>
  <c r="I58" i="94"/>
  <c r="I54" i="94"/>
  <c r="I53" i="94"/>
  <c r="I52" i="94"/>
  <c r="I51" i="94"/>
  <c r="I49" i="94"/>
  <c r="I48" i="94"/>
  <c r="I47" i="94"/>
  <c r="I45" i="94"/>
  <c r="I44" i="94"/>
  <c r="I42" i="94"/>
  <c r="I41" i="94"/>
  <c r="I40" i="94"/>
  <c r="I39" i="94"/>
  <c r="I38" i="94"/>
  <c r="I37" i="94"/>
  <c r="I36" i="94"/>
  <c r="I35" i="94"/>
  <c r="I34" i="94"/>
  <c r="I31" i="94"/>
  <c r="I30" i="94" s="1"/>
  <c r="I29" i="94"/>
  <c r="I27" i="94"/>
  <c r="I26" i="94" s="1"/>
  <c r="I20" i="94"/>
  <c r="I19" i="94" s="1"/>
  <c r="I18" i="94"/>
  <c r="I17" i="94"/>
  <c r="I15" i="94"/>
  <c r="I62" i="94"/>
  <c r="J224" i="91"/>
  <c r="J223" i="91" s="1"/>
  <c r="J222" i="91" s="1"/>
  <c r="J221" i="91" s="1"/>
  <c r="I224" i="91"/>
  <c r="I223" i="91" s="1"/>
  <c r="I222" i="91" s="1"/>
  <c r="I221" i="91" s="1"/>
  <c r="J220" i="91"/>
  <c r="J219" i="91" s="1"/>
  <c r="J218" i="91" s="1"/>
  <c r="I220" i="91"/>
  <c r="I219" i="91" s="1"/>
  <c r="I218" i="91" s="1"/>
  <c r="J209" i="91"/>
  <c r="J208" i="91" s="1"/>
  <c r="I209" i="91"/>
  <c r="I208" i="91" s="1"/>
  <c r="J207" i="91"/>
  <c r="J206" i="91" s="1"/>
  <c r="I207" i="91"/>
  <c r="I206" i="91" s="1"/>
  <c r="J196" i="91"/>
  <c r="I196" i="91"/>
  <c r="J195" i="91"/>
  <c r="J194" i="91" s="1"/>
  <c r="I195" i="91"/>
  <c r="I194" i="91" s="1"/>
  <c r="J192" i="91"/>
  <c r="J191" i="91" s="1"/>
  <c r="I192" i="91"/>
  <c r="I191" i="91" s="1"/>
  <c r="J190" i="91"/>
  <c r="J189" i="91" s="1"/>
  <c r="I190" i="91"/>
  <c r="I189" i="91" s="1"/>
  <c r="J52" i="91"/>
  <c r="J51" i="91" s="1"/>
  <c r="J50" i="91" s="1"/>
  <c r="J49" i="91" s="1"/>
  <c r="J48" i="91" s="1"/>
  <c r="I52" i="91"/>
  <c r="I51" i="91" s="1"/>
  <c r="I50" i="91" s="1"/>
  <c r="I49" i="91" s="1"/>
  <c r="I48" i="91" s="1"/>
  <c r="I47" i="91"/>
  <c r="I46" i="91" s="1"/>
  <c r="I45" i="91" s="1"/>
  <c r="I44" i="91" s="1"/>
  <c r="I43" i="91" s="1"/>
  <c r="J295" i="91"/>
  <c r="J294" i="91" s="1"/>
  <c r="I295" i="91"/>
  <c r="I294" i="91" s="1"/>
  <c r="J293" i="91"/>
  <c r="J292" i="91" s="1"/>
  <c r="I293" i="91"/>
  <c r="I292" i="91" s="1"/>
  <c r="J291" i="91"/>
  <c r="J290" i="91" s="1"/>
  <c r="I291" i="91"/>
  <c r="I290" i="91" s="1"/>
  <c r="J285" i="91"/>
  <c r="J284" i="91" s="1"/>
  <c r="J283" i="91" s="1"/>
  <c r="J282" i="91" s="1"/>
  <c r="I285" i="91"/>
  <c r="I284" i="91" s="1"/>
  <c r="I283" i="91" s="1"/>
  <c r="I282" i="91" s="1"/>
  <c r="J281" i="91"/>
  <c r="J280" i="91" s="1"/>
  <c r="J279" i="91" s="1"/>
  <c r="J278" i="91" s="1"/>
  <c r="I281" i="91"/>
  <c r="I280" i="91" s="1"/>
  <c r="I279" i="91" s="1"/>
  <c r="I278" i="91" s="1"/>
  <c r="J275" i="91"/>
  <c r="J274" i="91" s="1"/>
  <c r="I275" i="91"/>
  <c r="I274" i="91" s="1"/>
  <c r="J273" i="91"/>
  <c r="J272" i="91" s="1"/>
  <c r="I273" i="91"/>
  <c r="I272" i="91" s="1"/>
  <c r="J271" i="91"/>
  <c r="J270" i="91" s="1"/>
  <c r="I271" i="91"/>
  <c r="I270" i="91" s="1"/>
  <c r="J266" i="91"/>
  <c r="I266" i="91"/>
  <c r="J264" i="91"/>
  <c r="J263" i="91" s="1"/>
  <c r="I264" i="91"/>
  <c r="I263" i="91" s="1"/>
  <c r="J251" i="91"/>
  <c r="J250" i="91" s="1"/>
  <c r="I251" i="91"/>
  <c r="I250" i="91" s="1"/>
  <c r="J249" i="91"/>
  <c r="J248" i="91" s="1"/>
  <c r="I249" i="91"/>
  <c r="I248" i="91" s="1"/>
  <c r="J244" i="91"/>
  <c r="J243" i="91" s="1"/>
  <c r="J242" i="91" s="1"/>
  <c r="J241" i="91" s="1"/>
  <c r="I244" i="91"/>
  <c r="I243" i="91" s="1"/>
  <c r="I242" i="91" s="1"/>
  <c r="I241" i="91" s="1"/>
  <c r="J239" i="91"/>
  <c r="J238" i="91" s="1"/>
  <c r="J237" i="91" s="1"/>
  <c r="I239" i="91"/>
  <c r="I238" i="91" s="1"/>
  <c r="I237" i="91" s="1"/>
  <c r="J236" i="91"/>
  <c r="J235" i="91" s="1"/>
  <c r="J234" i="91" s="1"/>
  <c r="I236" i="91"/>
  <c r="I235" i="91" s="1"/>
  <c r="I234" i="91" s="1"/>
  <c r="J230" i="91"/>
  <c r="J231" i="91"/>
  <c r="J229" i="91"/>
  <c r="I230" i="91"/>
  <c r="I231" i="91"/>
  <c r="I229" i="91"/>
  <c r="J217" i="91"/>
  <c r="J216" i="91" s="1"/>
  <c r="J215" i="91" s="1"/>
  <c r="I217" i="91"/>
  <c r="I216" i="91" s="1"/>
  <c r="I215" i="91" s="1"/>
  <c r="J214" i="91"/>
  <c r="J213" i="91" s="1"/>
  <c r="J212" i="91" s="1"/>
  <c r="I214" i="91"/>
  <c r="I213" i="91" s="1"/>
  <c r="I212" i="91" s="1"/>
  <c r="J188" i="91"/>
  <c r="J187" i="91" s="1"/>
  <c r="I188" i="91"/>
  <c r="I187" i="91" s="1"/>
  <c r="J183" i="91"/>
  <c r="J182" i="91" s="1"/>
  <c r="J181" i="91" s="1"/>
  <c r="J180" i="91" s="1"/>
  <c r="I183" i="91"/>
  <c r="I182" i="91" s="1"/>
  <c r="I181" i="91" s="1"/>
  <c r="I180" i="91" s="1"/>
  <c r="J179" i="91"/>
  <c r="J178" i="91" s="1"/>
  <c r="J177" i="91" s="1"/>
  <c r="I179" i="91"/>
  <c r="I178" i="91" s="1"/>
  <c r="I177" i="91" s="1"/>
  <c r="J176" i="91"/>
  <c r="J175" i="91" s="1"/>
  <c r="J174" i="91" s="1"/>
  <c r="I176" i="91"/>
  <c r="I175" i="91" s="1"/>
  <c r="I174" i="91" s="1"/>
  <c r="J170" i="91"/>
  <c r="J169" i="91" s="1"/>
  <c r="J168" i="91" s="1"/>
  <c r="I170" i="91"/>
  <c r="I169" i="91" s="1"/>
  <c r="I168" i="91" s="1"/>
  <c r="J166" i="91"/>
  <c r="J165" i="91" s="1"/>
  <c r="J164" i="91" s="1"/>
  <c r="I166" i="91"/>
  <c r="I165" i="91" s="1"/>
  <c r="I164" i="91" s="1"/>
  <c r="I158" i="91"/>
  <c r="J158" i="91"/>
  <c r="J157" i="91"/>
  <c r="J156" i="91" s="1"/>
  <c r="I157" i="91"/>
  <c r="I156" i="91" s="1"/>
  <c r="J155" i="91"/>
  <c r="J154" i="91" s="1"/>
  <c r="I155" i="91"/>
  <c r="I154" i="91" s="1"/>
  <c r="J153" i="91"/>
  <c r="J152" i="91" s="1"/>
  <c r="I153" i="91"/>
  <c r="I152" i="91" s="1"/>
  <c r="J151" i="91"/>
  <c r="J150" i="91" s="1"/>
  <c r="I151" i="91"/>
  <c r="I150" i="91" s="1"/>
  <c r="J145" i="91"/>
  <c r="J144" i="91" s="1"/>
  <c r="I145" i="91"/>
  <c r="I144" i="91" s="1"/>
  <c r="J139" i="91"/>
  <c r="J138" i="91" s="1"/>
  <c r="J137" i="91" s="1"/>
  <c r="I139" i="91"/>
  <c r="I138" i="91" s="1"/>
  <c r="I137" i="91" s="1"/>
  <c r="J143" i="91"/>
  <c r="J142" i="91" s="1"/>
  <c r="I143" i="91"/>
  <c r="I142" i="91" s="1"/>
  <c r="J136" i="91"/>
  <c r="J135" i="91" s="1"/>
  <c r="J134" i="91" s="1"/>
  <c r="I136" i="91"/>
  <c r="I135" i="91" s="1"/>
  <c r="I134" i="91" s="1"/>
  <c r="J133" i="91"/>
  <c r="J132" i="91" s="1"/>
  <c r="J131" i="91" s="1"/>
  <c r="I133" i="91"/>
  <c r="I132" i="91" s="1"/>
  <c r="I131" i="91" s="1"/>
  <c r="J128" i="91"/>
  <c r="J127" i="91" s="1"/>
  <c r="I128" i="91"/>
  <c r="I127" i="91" s="1"/>
  <c r="J126" i="91"/>
  <c r="J125" i="91" s="1"/>
  <c r="I126" i="91"/>
  <c r="I125" i="91" s="1"/>
  <c r="J124" i="91"/>
  <c r="J123" i="91" s="1"/>
  <c r="I124" i="91"/>
  <c r="I123" i="91" s="1"/>
  <c r="J118" i="91"/>
  <c r="J117" i="91" s="1"/>
  <c r="J116" i="91" s="1"/>
  <c r="J115" i="91" s="1"/>
  <c r="J114" i="91" s="1"/>
  <c r="J113" i="91" s="1"/>
  <c r="I118" i="91"/>
  <c r="I117" i="91" s="1"/>
  <c r="I116" i="91" s="1"/>
  <c r="I115" i="91" s="1"/>
  <c r="I114" i="91" s="1"/>
  <c r="I113" i="91" s="1"/>
  <c r="J110" i="91"/>
  <c r="J109" i="91" s="1"/>
  <c r="J107" i="91" s="1"/>
  <c r="I110" i="91"/>
  <c r="I109" i="91" s="1"/>
  <c r="I107" i="91" s="1"/>
  <c r="J106" i="91"/>
  <c r="J105" i="91" s="1"/>
  <c r="J104" i="91" s="1"/>
  <c r="J103" i="91" s="1"/>
  <c r="I106" i="91"/>
  <c r="I105" i="91" s="1"/>
  <c r="I104" i="91" s="1"/>
  <c r="I103" i="91" s="1"/>
  <c r="J102" i="91"/>
  <c r="J101" i="91" s="1"/>
  <c r="J100" i="91" s="1"/>
  <c r="J99" i="91" s="1"/>
  <c r="I102" i="91"/>
  <c r="I101" i="91" s="1"/>
  <c r="I100" i="91" s="1"/>
  <c r="I99" i="91" s="1"/>
  <c r="J95" i="91"/>
  <c r="J94" i="91" s="1"/>
  <c r="J93" i="91" s="1"/>
  <c r="J98" i="91"/>
  <c r="J97" i="91" s="1"/>
  <c r="J96" i="91" s="1"/>
  <c r="I98" i="91"/>
  <c r="I97" i="91" s="1"/>
  <c r="I96" i="91" s="1"/>
  <c r="I95" i="91"/>
  <c r="I94" i="91" s="1"/>
  <c r="I93" i="91" s="1"/>
  <c r="J91" i="91"/>
  <c r="J90" i="91" s="1"/>
  <c r="J89" i="91" s="1"/>
  <c r="J88" i="91" s="1"/>
  <c r="I91" i="91"/>
  <c r="I90" i="91" s="1"/>
  <c r="I89" i="91" s="1"/>
  <c r="I88" i="91" s="1"/>
  <c r="J85" i="91"/>
  <c r="J87" i="91"/>
  <c r="J86" i="91" s="1"/>
  <c r="I87" i="91"/>
  <c r="I86" i="91" s="1"/>
  <c r="I85" i="91"/>
  <c r="J81" i="91"/>
  <c r="J80" i="91" s="1"/>
  <c r="J79" i="91" s="1"/>
  <c r="I81" i="91"/>
  <c r="I80" i="91" s="1"/>
  <c r="I79" i="91" s="1"/>
  <c r="J78" i="91"/>
  <c r="J77" i="91" s="1"/>
  <c r="J76" i="91" s="1"/>
  <c r="I78" i="91"/>
  <c r="I77" i="91" s="1"/>
  <c r="I76" i="91" s="1"/>
  <c r="J75" i="91"/>
  <c r="J74" i="91" s="1"/>
  <c r="J73" i="91" s="1"/>
  <c r="I75" i="91"/>
  <c r="I74" i="91" s="1"/>
  <c r="I73" i="91" s="1"/>
  <c r="J72" i="91"/>
  <c r="J71" i="91" s="1"/>
  <c r="J70" i="91" s="1"/>
  <c r="I72" i="91"/>
  <c r="I71" i="91" s="1"/>
  <c r="I70" i="91" s="1"/>
  <c r="J69" i="91"/>
  <c r="J68" i="91" s="1"/>
  <c r="J67" i="91" s="1"/>
  <c r="I69" i="91"/>
  <c r="I68" i="91" s="1"/>
  <c r="I67" i="91" s="1"/>
  <c r="J64" i="91"/>
  <c r="J63" i="91" s="1"/>
  <c r="J62" i="91" s="1"/>
  <c r="I64" i="91"/>
  <c r="I63" i="91" s="1"/>
  <c r="I62" i="91" s="1"/>
  <c r="J61" i="91"/>
  <c r="J60" i="91" s="1"/>
  <c r="I61" i="91"/>
  <c r="I60" i="91" s="1"/>
  <c r="J59" i="91"/>
  <c r="J58" i="91" s="1"/>
  <c r="I59" i="91"/>
  <c r="I58" i="91" s="1"/>
  <c r="J57" i="91"/>
  <c r="J56" i="91" s="1"/>
  <c r="I57" i="91"/>
  <c r="I56" i="91" s="1"/>
  <c r="J47" i="91"/>
  <c r="J46" i="91" s="1"/>
  <c r="J45" i="91" s="1"/>
  <c r="J44" i="91" s="1"/>
  <c r="J43" i="91" s="1"/>
  <c r="J42" i="91"/>
  <c r="J41" i="91" s="1"/>
  <c r="I42" i="91"/>
  <c r="I41" i="91" s="1"/>
  <c r="J40" i="91"/>
  <c r="J39" i="91" s="1"/>
  <c r="I40" i="91"/>
  <c r="I39" i="91" s="1"/>
  <c r="J38" i="91"/>
  <c r="J37" i="91" s="1"/>
  <c r="I38" i="91"/>
  <c r="I37" i="91" s="1"/>
  <c r="J36" i="91"/>
  <c r="J35" i="91" s="1"/>
  <c r="I36" i="91"/>
  <c r="I35" i="91" s="1"/>
  <c r="J31" i="91"/>
  <c r="J32" i="91"/>
  <c r="I31" i="91"/>
  <c r="I32" i="91"/>
  <c r="J26" i="91"/>
  <c r="J25" i="91" s="1"/>
  <c r="J24" i="91" s="1"/>
  <c r="I26" i="91"/>
  <c r="I25" i="91" s="1"/>
  <c r="I24" i="91" s="1"/>
  <c r="J21" i="91"/>
  <c r="J20" i="91" s="1"/>
  <c r="I21" i="91"/>
  <c r="I20" i="91" s="1"/>
  <c r="J19" i="91"/>
  <c r="J18" i="91" s="1"/>
  <c r="I19" i="91"/>
  <c r="I18" i="91" s="1"/>
  <c r="I33" i="94" l="1"/>
  <c r="I78" i="95"/>
  <c r="I89" i="95"/>
  <c r="J89" i="95"/>
  <c r="I46" i="94"/>
  <c r="I61" i="94"/>
  <c r="I94" i="94"/>
  <c r="I193" i="91"/>
  <c r="I233" i="91"/>
  <c r="I232" i="91" s="1"/>
  <c r="J233" i="91"/>
  <c r="J232" i="91" s="1"/>
  <c r="J193" i="91"/>
  <c r="I122" i="91"/>
  <c r="I121" i="91" s="1"/>
  <c r="I120" i="91" s="1"/>
  <c r="J130" i="91"/>
  <c r="J122" i="91"/>
  <c r="J121" i="91" s="1"/>
  <c r="J120" i="91" s="1"/>
  <c r="I130" i="91"/>
  <c r="J66" i="91"/>
  <c r="J65" i="91" s="1"/>
  <c r="I66" i="91"/>
  <c r="I65" i="91" s="1"/>
  <c r="I141" i="91"/>
  <c r="I140" i="91" s="1"/>
  <c r="J141" i="91"/>
  <c r="J140" i="91" s="1"/>
  <c r="J62" i="95"/>
  <c r="I94" i="95"/>
  <c r="I100" i="95"/>
  <c r="I99" i="95" s="1"/>
  <c r="I62" i="95"/>
  <c r="J100" i="95"/>
  <c r="J99" i="95" s="1"/>
  <c r="I72" i="94"/>
  <c r="I27" i="95"/>
  <c r="I14" i="95"/>
  <c r="I13" i="95" s="1"/>
  <c r="J27" i="95"/>
  <c r="J32" i="95"/>
  <c r="I67" i="95"/>
  <c r="I71" i="95"/>
  <c r="J71" i="95"/>
  <c r="J94" i="95"/>
  <c r="J21" i="95"/>
  <c r="J67" i="95"/>
  <c r="I103" i="95"/>
  <c r="I102" i="95" s="1"/>
  <c r="J43" i="95"/>
  <c r="J14" i="95"/>
  <c r="J13" i="95" s="1"/>
  <c r="I32" i="95"/>
  <c r="I39" i="95"/>
  <c r="I21" i="95"/>
  <c r="J39" i="95"/>
  <c r="J52" i="95"/>
  <c r="J103" i="95"/>
  <c r="J102" i="95" s="1"/>
  <c r="I52" i="95"/>
  <c r="I43" i="95"/>
  <c r="J110" i="95"/>
  <c r="J109" i="95" s="1"/>
  <c r="I110" i="95"/>
  <c r="I109" i="95" s="1"/>
  <c r="I99" i="94"/>
  <c r="I105" i="94"/>
  <c r="I104" i="94" s="1"/>
  <c r="I43" i="94"/>
  <c r="I108" i="94"/>
  <c r="I107" i="94" s="1"/>
  <c r="I115" i="94"/>
  <c r="I114" i="94" s="1"/>
  <c r="I28" i="94"/>
  <c r="I22" i="94"/>
  <c r="I21" i="94" s="1"/>
  <c r="I92" i="91"/>
  <c r="J228" i="91"/>
  <c r="J227" i="91" s="1"/>
  <c r="J226" i="91" s="1"/>
  <c r="I17" i="91"/>
  <c r="I16" i="91" s="1"/>
  <c r="I15" i="91" s="1"/>
  <c r="I84" i="91"/>
  <c r="I83" i="91" s="1"/>
  <c r="I82" i="91" s="1"/>
  <c r="J92" i="91"/>
  <c r="I265" i="91"/>
  <c r="I262" i="91" s="1"/>
  <c r="I261" i="91" s="1"/>
  <c r="I277" i="91"/>
  <c r="I276" i="91" s="1"/>
  <c r="J17" i="91"/>
  <c r="J16" i="91" s="1"/>
  <c r="J15" i="91" s="1"/>
  <c r="I30" i="91"/>
  <c r="J84" i="91"/>
  <c r="J83" i="91" s="1"/>
  <c r="J82" i="91" s="1"/>
  <c r="I228" i="91"/>
  <c r="I227" i="91" s="1"/>
  <c r="I226" i="91" s="1"/>
  <c r="J149" i="91"/>
  <c r="J148" i="91" s="1"/>
  <c r="J147" i="91" s="1"/>
  <c r="J265" i="91"/>
  <c r="J262" i="91" s="1"/>
  <c r="J261" i="91" s="1"/>
  <c r="J289" i="91"/>
  <c r="J288" i="91" s="1"/>
  <c r="J287" i="91" s="1"/>
  <c r="J286" i="91" s="1"/>
  <c r="J173" i="91"/>
  <c r="J172" i="91" s="1"/>
  <c r="J211" i="91"/>
  <c r="J210" i="91" s="1"/>
  <c r="J247" i="91"/>
  <c r="J246" i="91" s="1"/>
  <c r="J245" i="91" s="1"/>
  <c r="J240" i="91" s="1"/>
  <c r="J30" i="91"/>
  <c r="J186" i="91"/>
  <c r="I269" i="91"/>
  <c r="I268" i="91" s="1"/>
  <c r="I267" i="91" s="1"/>
  <c r="J34" i="91"/>
  <c r="J33" i="91" s="1"/>
  <c r="J55" i="91"/>
  <c r="J54" i="91" s="1"/>
  <c r="I289" i="91"/>
  <c r="I288" i="91" s="1"/>
  <c r="I287" i="91" s="1"/>
  <c r="I286" i="91" s="1"/>
  <c r="I173" i="91"/>
  <c r="I172" i="91" s="1"/>
  <c r="I34" i="91"/>
  <c r="I33" i="91" s="1"/>
  <c r="J167" i="91"/>
  <c r="I247" i="91"/>
  <c r="I246" i="91" s="1"/>
  <c r="I245" i="91" s="1"/>
  <c r="I240" i="91" s="1"/>
  <c r="I149" i="91"/>
  <c r="I148" i="91" s="1"/>
  <c r="I147" i="91" s="1"/>
  <c r="I211" i="91"/>
  <c r="I210" i="91" s="1"/>
  <c r="I167" i="91"/>
  <c r="I186" i="91"/>
  <c r="J277" i="91"/>
  <c r="J276" i="91" s="1"/>
  <c r="I55" i="91"/>
  <c r="I54" i="91" s="1"/>
  <c r="J269" i="91"/>
  <c r="J268" i="91" s="1"/>
  <c r="J267" i="91" s="1"/>
  <c r="I185" i="91" l="1"/>
  <c r="I184" i="91" s="1"/>
  <c r="J129" i="91"/>
  <c r="J119" i="91" s="1"/>
  <c r="I129" i="91"/>
  <c r="I119" i="91" s="1"/>
  <c r="I20" i="95"/>
  <c r="J20" i="95"/>
  <c r="J31" i="95"/>
  <c r="I31" i="95"/>
  <c r="I53" i="91"/>
  <c r="J53" i="91"/>
  <c r="J225" i="91"/>
  <c r="J146" i="91"/>
  <c r="I225" i="91"/>
  <c r="J185" i="91"/>
  <c r="J184" i="91" s="1"/>
  <c r="I146" i="91"/>
  <c r="J171" i="91" l="1"/>
  <c r="I171" i="91"/>
  <c r="J29" i="103"/>
  <c r="I29" i="103"/>
  <c r="H29" i="103"/>
  <c r="F29" i="103"/>
  <c r="D29" i="103"/>
  <c r="B29" i="103"/>
  <c r="J20" i="103"/>
  <c r="I20" i="103"/>
  <c r="H20" i="103"/>
  <c r="F20" i="103"/>
  <c r="D20" i="103"/>
  <c r="B20" i="103"/>
  <c r="J25" i="97" l="1"/>
  <c r="I25" i="97"/>
  <c r="J19" i="97"/>
  <c r="I19" i="97"/>
  <c r="I19" i="96"/>
  <c r="I19" i="90"/>
  <c r="I306" i="90"/>
  <c r="I304" i="90"/>
  <c r="I294" i="90"/>
  <c r="I288" i="90"/>
  <c r="I286" i="90"/>
  <c r="I284" i="90"/>
  <c r="I279" i="90"/>
  <c r="I264" i="90"/>
  <c r="I257" i="90"/>
  <c r="I252" i="90"/>
  <c r="I249" i="90"/>
  <c r="I244" i="90"/>
  <c r="I237" i="90"/>
  <c r="I233" i="90"/>
  <c r="I222" i="90"/>
  <c r="I220" i="90"/>
  <c r="I210" i="90"/>
  <c r="I208" i="90"/>
  <c r="I205" i="90"/>
  <c r="I203" i="90"/>
  <c r="I198" i="90"/>
  <c r="I194" i="90"/>
  <c r="I191" i="90"/>
  <c r="I185" i="90"/>
  <c r="I179" i="90"/>
  <c r="I177" i="90"/>
  <c r="I175" i="90"/>
  <c r="I173" i="90"/>
  <c r="I171" i="90"/>
  <c r="I169" i="90"/>
  <c r="I167" i="90"/>
  <c r="I166" i="90"/>
  <c r="I160" i="90"/>
  <c r="I154" i="90"/>
  <c r="I158" i="90"/>
  <c r="I151" i="90"/>
  <c r="I148" i="90"/>
  <c r="I143" i="90"/>
  <c r="I141" i="90"/>
  <c r="I139" i="90"/>
  <c r="I133" i="90"/>
  <c r="I132" i="90"/>
  <c r="I124" i="90"/>
  <c r="I122" i="90"/>
  <c r="I117" i="90"/>
  <c r="I118" i="90"/>
  <c r="I116" i="90"/>
  <c r="I112" i="90"/>
  <c r="I108" i="90"/>
  <c r="I104" i="90"/>
  <c r="I103" i="90" s="1"/>
  <c r="I102" i="90" s="1"/>
  <c r="I101" i="90"/>
  <c r="I97" i="90"/>
  <c r="I93" i="90"/>
  <c r="I91" i="90"/>
  <c r="I87" i="90"/>
  <c r="I84" i="90"/>
  <c r="I78" i="90"/>
  <c r="I75" i="90"/>
  <c r="I70" i="90"/>
  <c r="I67" i="90"/>
  <c r="I65" i="90"/>
  <c r="I61" i="90"/>
  <c r="I56" i="90"/>
  <c r="I51" i="90"/>
  <c r="I46" i="90"/>
  <c r="I44" i="90"/>
  <c r="I43" i="90" s="1"/>
  <c r="I42" i="90"/>
  <c r="I40" i="90"/>
  <c r="I35" i="90"/>
  <c r="I34" i="90"/>
  <c r="I32" i="90"/>
  <c r="I26" i="90"/>
  <c r="I305" i="90" l="1"/>
  <c r="I303" i="90"/>
  <c r="I293" i="90"/>
  <c r="I292" i="90" s="1"/>
  <c r="I291" i="90" s="1"/>
  <c r="I287" i="90"/>
  <c r="I285" i="90"/>
  <c r="I283" i="90"/>
  <c r="I263" i="90"/>
  <c r="I256" i="90"/>
  <c r="I255" i="90" s="1"/>
  <c r="I254" i="90" s="1"/>
  <c r="I251" i="90"/>
  <c r="I250" i="90" s="1"/>
  <c r="I248" i="90"/>
  <c r="I247" i="90" s="1"/>
  <c r="I236" i="90"/>
  <c r="I235" i="90" s="1"/>
  <c r="I234" i="90" s="1"/>
  <c r="I232" i="90"/>
  <c r="I231" i="90" s="1"/>
  <c r="I229" i="90"/>
  <c r="I228" i="90" s="1"/>
  <c r="I226" i="90"/>
  <c r="I225" i="90" s="1"/>
  <c r="I221" i="90"/>
  <c r="I219" i="90"/>
  <c r="I211" i="90"/>
  <c r="I209" i="90"/>
  <c r="I207" i="90"/>
  <c r="I204" i="90"/>
  <c r="I202" i="90"/>
  <c r="I201" i="90" s="1"/>
  <c r="I197" i="90"/>
  <c r="I196" i="90" s="1"/>
  <c r="I195" i="90" s="1"/>
  <c r="I193" i="90"/>
  <c r="I192" i="90" s="1"/>
  <c r="I190" i="90"/>
  <c r="I189" i="90" s="1"/>
  <c r="I184" i="90"/>
  <c r="I183" i="90" s="1"/>
  <c r="I180" i="90"/>
  <c r="I178" i="90"/>
  <c r="I176" i="90"/>
  <c r="I174" i="90"/>
  <c r="I172" i="90"/>
  <c r="I170" i="90"/>
  <c r="I168" i="90"/>
  <c r="I159" i="90"/>
  <c r="I153" i="90"/>
  <c r="I152" i="90" s="1"/>
  <c r="I157" i="90"/>
  <c r="I150" i="90"/>
  <c r="I149" i="90" s="1"/>
  <c r="I147" i="90"/>
  <c r="I146" i="90" s="1"/>
  <c r="I142" i="90"/>
  <c r="I140" i="90"/>
  <c r="I138" i="90"/>
  <c r="I131" i="90"/>
  <c r="I130" i="90" s="1"/>
  <c r="I129" i="90" s="1"/>
  <c r="I128" i="90" s="1"/>
  <c r="I127" i="90" s="1"/>
  <c r="I123" i="90"/>
  <c r="I121" i="90"/>
  <c r="I120" i="90" s="1"/>
  <c r="I111" i="90"/>
  <c r="I110" i="90" s="1"/>
  <c r="I109" i="90" s="1"/>
  <c r="I107" i="90"/>
  <c r="I106" i="90" s="1"/>
  <c r="I105" i="90" s="1"/>
  <c r="I100" i="90"/>
  <c r="I99" i="90" s="1"/>
  <c r="I98" i="90" s="1"/>
  <c r="I96" i="90"/>
  <c r="I95" i="90" s="1"/>
  <c r="I94" i="90" s="1"/>
  <c r="I92" i="90"/>
  <c r="I90" i="90"/>
  <c r="I86" i="90"/>
  <c r="I85" i="90" s="1"/>
  <c r="I83" i="90"/>
  <c r="I82" i="90" s="1"/>
  <c r="I77" i="90"/>
  <c r="I76" i="90" s="1"/>
  <c r="I74" i="90"/>
  <c r="I73" i="90" s="1"/>
  <c r="I69" i="90"/>
  <c r="I68" i="90" s="1"/>
  <c r="I66" i="90"/>
  <c r="I64" i="90"/>
  <c r="I60" i="90"/>
  <c r="I55" i="90"/>
  <c r="I54" i="90" s="1"/>
  <c r="I53" i="90" s="1"/>
  <c r="I52" i="90" s="1"/>
  <c r="I50" i="90"/>
  <c r="I49" i="90" s="1"/>
  <c r="I48" i="90" s="1"/>
  <c r="I47" i="90" s="1"/>
  <c r="I45" i="90"/>
  <c r="I41" i="90"/>
  <c r="I39" i="90"/>
  <c r="I30" i="90"/>
  <c r="I25" i="90"/>
  <c r="I24" i="90" s="1"/>
  <c r="I20" i="90"/>
  <c r="I18" i="90" s="1"/>
  <c r="I137" i="90" l="1"/>
  <c r="I145" i="90"/>
  <c r="I188" i="90"/>
  <c r="I187" i="90" s="1"/>
  <c r="I246" i="90"/>
  <c r="I245" i="90" s="1"/>
  <c r="I136" i="90"/>
  <c r="I135" i="90" s="1"/>
  <c r="I156" i="90"/>
  <c r="I155" i="90" s="1"/>
  <c r="I89" i="90"/>
  <c r="I88" i="90" s="1"/>
  <c r="I282" i="90"/>
  <c r="I281" i="90" s="1"/>
  <c r="I280" i="90" s="1"/>
  <c r="I119" i="90"/>
  <c r="I165" i="90"/>
  <c r="I164" i="90" s="1"/>
  <c r="I163" i="90" s="1"/>
  <c r="I162" i="90" s="1"/>
  <c r="I161" i="90" s="1"/>
  <c r="I278" i="90"/>
  <c r="I224" i="90"/>
  <c r="I223" i="90" s="1"/>
  <c r="I206" i="90"/>
  <c r="I182" i="90"/>
  <c r="I33" i="90"/>
  <c r="I37" i="90"/>
  <c r="I36" i="90" s="1"/>
  <c r="I17" i="90"/>
  <c r="I16" i="90" s="1"/>
  <c r="I15" i="90" s="1"/>
  <c r="I115" i="90"/>
  <c r="I114" i="90" s="1"/>
  <c r="I113" i="90" s="1"/>
  <c r="I144" i="90" l="1"/>
  <c r="I134" i="90" s="1"/>
  <c r="I200" i="90"/>
  <c r="I199" i="90" s="1"/>
  <c r="K238" i="93"/>
  <c r="J238" i="93"/>
  <c r="K211" i="93"/>
  <c r="K210" i="93" s="1"/>
  <c r="K209" i="93" s="1"/>
  <c r="J211" i="93"/>
  <c r="J210" i="93" s="1"/>
  <c r="J209" i="93" s="1"/>
  <c r="J142" i="93"/>
  <c r="K132" i="93"/>
  <c r="J132" i="93"/>
  <c r="K97" i="93"/>
  <c r="K96" i="93" s="1"/>
  <c r="K95" i="93" s="1"/>
  <c r="J97" i="93"/>
  <c r="J96" i="93" s="1"/>
  <c r="J95" i="93" s="1"/>
  <c r="K89" i="93"/>
  <c r="K88" i="93" s="1"/>
  <c r="J89" i="93"/>
  <c r="J88" i="93" s="1"/>
  <c r="K78" i="93"/>
  <c r="K76" i="93"/>
  <c r="J78" i="93"/>
  <c r="J76" i="93"/>
  <c r="K296" i="93"/>
  <c r="K295" i="93" s="1"/>
  <c r="K294" i="93" s="1"/>
  <c r="K293" i="93" s="1"/>
  <c r="J296" i="93"/>
  <c r="J295" i="93" s="1"/>
  <c r="J294" i="93" s="1"/>
  <c r="J293" i="93" s="1"/>
  <c r="K289" i="93"/>
  <c r="J289" i="93"/>
  <c r="K282" i="93"/>
  <c r="J282" i="93"/>
  <c r="K280" i="93"/>
  <c r="J280" i="93"/>
  <c r="K278" i="93"/>
  <c r="J278" i="93"/>
  <c r="K272" i="93"/>
  <c r="K271" i="93" s="1"/>
  <c r="K270" i="93" s="1"/>
  <c r="J272" i="93"/>
  <c r="J271" i="93" s="1"/>
  <c r="J270" i="93" s="1"/>
  <c r="K268" i="93"/>
  <c r="K267" i="93" s="1"/>
  <c r="K266" i="93" s="1"/>
  <c r="J268" i="93"/>
  <c r="J267" i="93" s="1"/>
  <c r="J266" i="93" s="1"/>
  <c r="K262" i="93"/>
  <c r="J262" i="93"/>
  <c r="K260" i="93"/>
  <c r="J260" i="93"/>
  <c r="K258" i="93"/>
  <c r="J258" i="93"/>
  <c r="K253" i="93"/>
  <c r="J253" i="93"/>
  <c r="K251" i="93"/>
  <c r="J251" i="93"/>
  <c r="K236" i="93"/>
  <c r="J236" i="93"/>
  <c r="K231" i="93"/>
  <c r="K230" i="93" s="1"/>
  <c r="K229" i="93" s="1"/>
  <c r="J231" i="93"/>
  <c r="J230" i="93" s="1"/>
  <c r="J229" i="93" s="1"/>
  <c r="K226" i="93"/>
  <c r="K225" i="93" s="1"/>
  <c r="J226" i="93"/>
  <c r="J225" i="93" s="1"/>
  <c r="K223" i="93"/>
  <c r="K222" i="93" s="1"/>
  <c r="J223" i="93"/>
  <c r="J222" i="93" s="1"/>
  <c r="J221" i="93" s="1"/>
  <c r="K216" i="93"/>
  <c r="K215" i="93" s="1"/>
  <c r="K214" i="93" s="1"/>
  <c r="J216" i="93"/>
  <c r="J215" i="93" s="1"/>
  <c r="J214" i="93" s="1"/>
  <c r="K207" i="93"/>
  <c r="K206" i="93" s="1"/>
  <c r="J207" i="93"/>
  <c r="J206" i="93" s="1"/>
  <c r="K204" i="93"/>
  <c r="K203" i="93" s="1"/>
  <c r="J204" i="93"/>
  <c r="J203" i="93" s="1"/>
  <c r="K201" i="93"/>
  <c r="K200" i="93" s="1"/>
  <c r="J201" i="93"/>
  <c r="J200" i="93" s="1"/>
  <c r="K196" i="93"/>
  <c r="J196" i="93"/>
  <c r="K194" i="93"/>
  <c r="J194" i="93"/>
  <c r="J192" i="93"/>
  <c r="K192" i="93"/>
  <c r="K190" i="93"/>
  <c r="J190" i="93"/>
  <c r="K188" i="93"/>
  <c r="J188" i="93"/>
  <c r="J186" i="93"/>
  <c r="K186" i="93"/>
  <c r="K184" i="93"/>
  <c r="J184" i="93"/>
  <c r="J182" i="93"/>
  <c r="K182" i="93"/>
  <c r="K179" i="93"/>
  <c r="J179" i="93"/>
  <c r="K177" i="93"/>
  <c r="J177" i="93"/>
  <c r="K175" i="93"/>
  <c r="J175" i="93"/>
  <c r="K170" i="93"/>
  <c r="K169" i="93" s="1"/>
  <c r="K168" i="93" s="1"/>
  <c r="J170" i="93"/>
  <c r="J169" i="93" s="1"/>
  <c r="J168" i="93" s="1"/>
  <c r="K166" i="93"/>
  <c r="K165" i="93" s="1"/>
  <c r="J166" i="93"/>
  <c r="J165" i="93" s="1"/>
  <c r="K163" i="93"/>
  <c r="K162" i="93" s="1"/>
  <c r="J163" i="93"/>
  <c r="J162" i="93" s="1"/>
  <c r="K157" i="93"/>
  <c r="K156" i="93" s="1"/>
  <c r="J157" i="93"/>
  <c r="J156" i="93" s="1"/>
  <c r="K153" i="93"/>
  <c r="K152" i="93" s="1"/>
  <c r="K151" i="93" s="1"/>
  <c r="K150" i="93" s="1"/>
  <c r="J153" i="93"/>
  <c r="J152" i="93" s="1"/>
  <c r="J151" i="93" s="1"/>
  <c r="J150" i="93" s="1"/>
  <c r="K148" i="93"/>
  <c r="J148" i="93"/>
  <c r="K146" i="93"/>
  <c r="J146" i="93"/>
  <c r="K144" i="93"/>
  <c r="J144" i="93"/>
  <c r="K142" i="93"/>
  <c r="K140" i="93"/>
  <c r="J140" i="93"/>
  <c r="K138" i="93"/>
  <c r="J138" i="93"/>
  <c r="K126" i="93"/>
  <c r="K125" i="93" s="1"/>
  <c r="J126" i="93"/>
  <c r="J125" i="93" s="1"/>
  <c r="K130" i="93"/>
  <c r="J130" i="93"/>
  <c r="K123" i="93"/>
  <c r="K122" i="93" s="1"/>
  <c r="J123" i="93"/>
  <c r="J122" i="93" s="1"/>
  <c r="K120" i="93"/>
  <c r="K119" i="93" s="1"/>
  <c r="J120" i="93"/>
  <c r="J119" i="93" s="1"/>
  <c r="K115" i="93"/>
  <c r="J115" i="93"/>
  <c r="K113" i="93"/>
  <c r="J113" i="93"/>
  <c r="K111" i="93"/>
  <c r="J111" i="93"/>
  <c r="K105" i="93"/>
  <c r="K104" i="93" s="1"/>
  <c r="K103" i="93" s="1"/>
  <c r="K102" i="93" s="1"/>
  <c r="K101" i="93" s="1"/>
  <c r="K300" i="93" s="1"/>
  <c r="J105" i="93"/>
  <c r="J104" i="93" s="1"/>
  <c r="J103" i="93" s="1"/>
  <c r="J102" i="93" s="1"/>
  <c r="J101" i="93" s="1"/>
  <c r="J300" i="93" s="1"/>
  <c r="K93" i="93"/>
  <c r="K92" i="93" s="1"/>
  <c r="K91" i="93" s="1"/>
  <c r="J93" i="93"/>
  <c r="J92" i="93" s="1"/>
  <c r="J91" i="93" s="1"/>
  <c r="K86" i="93"/>
  <c r="J86" i="93"/>
  <c r="K82" i="93"/>
  <c r="K81" i="93" s="1"/>
  <c r="K80" i="93" s="1"/>
  <c r="J82" i="93"/>
  <c r="J81" i="93" s="1"/>
  <c r="J80" i="93" s="1"/>
  <c r="K72" i="93"/>
  <c r="K71" i="93" s="1"/>
  <c r="J72" i="93"/>
  <c r="J71" i="93" s="1"/>
  <c r="K69" i="93"/>
  <c r="K68" i="93" s="1"/>
  <c r="J69" i="93"/>
  <c r="J68" i="93" s="1"/>
  <c r="K66" i="93"/>
  <c r="K65" i="93" s="1"/>
  <c r="J66" i="93"/>
  <c r="J65" i="93" s="1"/>
  <c r="K63" i="93"/>
  <c r="K62" i="93" s="1"/>
  <c r="J63" i="93"/>
  <c r="J62" i="93" s="1"/>
  <c r="K60" i="93"/>
  <c r="K59" i="93" s="1"/>
  <c r="J60" i="93"/>
  <c r="J59" i="93" s="1"/>
  <c r="K55" i="93"/>
  <c r="K54" i="93" s="1"/>
  <c r="J55" i="93"/>
  <c r="J54" i="93" s="1"/>
  <c r="K52" i="93"/>
  <c r="J52" i="93"/>
  <c r="K50" i="93"/>
  <c r="J50" i="93"/>
  <c r="K48" i="93"/>
  <c r="J48" i="93"/>
  <c r="K43" i="93"/>
  <c r="K42" i="93" s="1"/>
  <c r="K41" i="93" s="1"/>
  <c r="K40" i="93" s="1"/>
  <c r="J43" i="93"/>
  <c r="J42" i="93" s="1"/>
  <c r="J41" i="93" s="1"/>
  <c r="J40" i="93" s="1"/>
  <c r="K38" i="93"/>
  <c r="K37" i="93" s="1"/>
  <c r="K35" i="93" s="1"/>
  <c r="J38" i="93"/>
  <c r="J37" i="93" s="1"/>
  <c r="J36" i="93" s="1"/>
  <c r="J35" i="93" s="1"/>
  <c r="K33" i="93"/>
  <c r="J33" i="93"/>
  <c r="K31" i="93"/>
  <c r="J31" i="93"/>
  <c r="K29" i="93"/>
  <c r="J29" i="93"/>
  <c r="K27" i="93"/>
  <c r="J27" i="93"/>
  <c r="K22" i="93"/>
  <c r="J22" i="93"/>
  <c r="K17" i="93"/>
  <c r="K16" i="93" s="1"/>
  <c r="J17" i="93"/>
  <c r="J16" i="93" s="1"/>
  <c r="D14" i="98"/>
  <c r="C14" i="98"/>
  <c r="B14" i="98"/>
  <c r="I277" i="90"/>
  <c r="I276" i="90" s="1"/>
  <c r="I275" i="90" s="1"/>
  <c r="I274" i="90" s="1"/>
  <c r="J100" i="92"/>
  <c r="J99" i="92" s="1"/>
  <c r="J68" i="92"/>
  <c r="J67" i="92" s="1"/>
  <c r="I29" i="90"/>
  <c r="I28" i="90" s="1"/>
  <c r="I27" i="90" s="1"/>
  <c r="I23" i="90" s="1"/>
  <c r="I22" i="90" s="1"/>
  <c r="J318" i="92"/>
  <c r="J317" i="92" s="1"/>
  <c r="J316" i="92" s="1"/>
  <c r="J315" i="92" s="1"/>
  <c r="J313" i="92"/>
  <c r="J311" i="92"/>
  <c r="J302" i="92"/>
  <c r="J300" i="92"/>
  <c r="J294" i="92"/>
  <c r="J293" i="92" s="1"/>
  <c r="J292" i="92" s="1"/>
  <c r="J290" i="92"/>
  <c r="J289" i="92" s="1"/>
  <c r="J288" i="92" s="1"/>
  <c r="J287" i="92" s="1"/>
  <c r="J284" i="92"/>
  <c r="J282" i="92"/>
  <c r="J280" i="92"/>
  <c r="J275" i="92"/>
  <c r="J269" i="92"/>
  <c r="J268" i="92" s="1"/>
  <c r="J267" i="92" s="1"/>
  <c r="J256" i="92"/>
  <c r="J249" i="92"/>
  <c r="J248" i="92" s="1"/>
  <c r="J247" i="92" s="1"/>
  <c r="J244" i="92"/>
  <c r="J243" i="92" s="1"/>
  <c r="J241" i="92"/>
  <c r="J240" i="92" s="1"/>
  <c r="J229" i="92"/>
  <c r="J228" i="92" s="1"/>
  <c r="J227" i="92" s="1"/>
  <c r="J225" i="92"/>
  <c r="J224" i="92" s="1"/>
  <c r="J222" i="92"/>
  <c r="J221" i="92" s="1"/>
  <c r="J219" i="92"/>
  <c r="J218" i="92" s="1"/>
  <c r="J214" i="92"/>
  <c r="J212" i="92"/>
  <c r="J210" i="92"/>
  <c r="J208" i="92"/>
  <c r="J204" i="92"/>
  <c r="J202" i="92"/>
  <c r="J197" i="92"/>
  <c r="J195" i="92"/>
  <c r="J190" i="92"/>
  <c r="J189" i="92" s="1"/>
  <c r="J188" i="92" s="1"/>
  <c r="J186" i="92"/>
  <c r="J185" i="92" s="1"/>
  <c r="J183" i="92"/>
  <c r="J182" i="92" s="1"/>
  <c r="J177" i="92"/>
  <c r="J176" i="92" s="1"/>
  <c r="J173" i="92"/>
  <c r="J171" i="92"/>
  <c r="J169" i="92"/>
  <c r="J167" i="92"/>
  <c r="J165" i="92"/>
  <c r="J163" i="92"/>
  <c r="J161" i="92"/>
  <c r="J158" i="92"/>
  <c r="J152" i="92"/>
  <c r="J146" i="92"/>
  <c r="J145" i="92" s="1"/>
  <c r="J150" i="92"/>
  <c r="J143" i="92"/>
  <c r="J142" i="92" s="1"/>
  <c r="J140" i="92"/>
  <c r="J139" i="92" s="1"/>
  <c r="J135" i="92"/>
  <c r="J133" i="92"/>
  <c r="J131" i="92"/>
  <c r="J124" i="92"/>
  <c r="J123" i="92" s="1"/>
  <c r="J122" i="92" s="1"/>
  <c r="J121" i="92" s="1"/>
  <c r="J120" i="92" s="1"/>
  <c r="J322" i="92" s="1"/>
  <c r="J116" i="92"/>
  <c r="J114" i="92"/>
  <c r="J113" i="92" s="1"/>
  <c r="J112" i="92" s="1"/>
  <c r="J108" i="92"/>
  <c r="J107" i="92" s="1"/>
  <c r="J106" i="92" s="1"/>
  <c r="J104" i="92"/>
  <c r="J103" i="92" s="1"/>
  <c r="J102" i="92" s="1"/>
  <c r="J97" i="92"/>
  <c r="J96" i="92" s="1"/>
  <c r="J93" i="92"/>
  <c r="J92" i="92" s="1"/>
  <c r="J91" i="92" s="1"/>
  <c r="J89" i="92"/>
  <c r="J87" i="92"/>
  <c r="J83" i="92"/>
  <c r="J82" i="92" s="1"/>
  <c r="J80" i="92"/>
  <c r="J79" i="92" s="1"/>
  <c r="J77" i="92"/>
  <c r="J76" i="92" s="1"/>
  <c r="J71" i="92"/>
  <c r="J70" i="92" s="1"/>
  <c r="J63" i="92"/>
  <c r="J62" i="92" s="1"/>
  <c r="J60" i="92"/>
  <c r="J58" i="92"/>
  <c r="J54" i="92"/>
  <c r="J49" i="92"/>
  <c r="J48" i="92" s="1"/>
  <c r="J47" i="92" s="1"/>
  <c r="J46" i="92" s="1"/>
  <c r="J44" i="92"/>
  <c r="J43" i="92" s="1"/>
  <c r="J42" i="92" s="1"/>
  <c r="J41" i="92" s="1"/>
  <c r="J39" i="92"/>
  <c r="J37" i="92"/>
  <c r="J35" i="92"/>
  <c r="J33" i="92"/>
  <c r="J25" i="92"/>
  <c r="J22" i="92"/>
  <c r="J17" i="92"/>
  <c r="J16" i="92" s="1"/>
  <c r="J174" i="93" l="1"/>
  <c r="K58" i="93"/>
  <c r="J58" i="93"/>
  <c r="J194" i="92"/>
  <c r="K221" i="93"/>
  <c r="K220" i="93" s="1"/>
  <c r="K213" i="93" s="1"/>
  <c r="K181" i="93"/>
  <c r="J181" i="93"/>
  <c r="K118" i="93"/>
  <c r="J118" i="93"/>
  <c r="J110" i="93"/>
  <c r="J109" i="93" s="1"/>
  <c r="J108" i="93" s="1"/>
  <c r="K110" i="93"/>
  <c r="K109" i="93" s="1"/>
  <c r="K108" i="93" s="1"/>
  <c r="J235" i="93"/>
  <c r="J234" i="93" s="1"/>
  <c r="J233" i="93" s="1"/>
  <c r="J228" i="93" s="1"/>
  <c r="J305" i="93" s="1"/>
  <c r="K235" i="93"/>
  <c r="K234" i="93" s="1"/>
  <c r="K233" i="93" s="1"/>
  <c r="K228" i="93" s="1"/>
  <c r="K305" i="93" s="1"/>
  <c r="J129" i="93"/>
  <c r="J128" i="93" s="1"/>
  <c r="K129" i="93"/>
  <c r="K128" i="93" s="1"/>
  <c r="J199" i="92"/>
  <c r="J239" i="92"/>
  <c r="J181" i="92"/>
  <c r="J180" i="92" s="1"/>
  <c r="J130" i="92"/>
  <c r="J129" i="92" s="1"/>
  <c r="J128" i="92" s="1"/>
  <c r="J138" i="92"/>
  <c r="J149" i="92"/>
  <c r="J148" i="92" s="1"/>
  <c r="J20" i="93"/>
  <c r="J19" i="93" s="1"/>
  <c r="J15" i="93" s="1"/>
  <c r="I29" i="91"/>
  <c r="I28" i="91" s="1"/>
  <c r="I27" i="91" s="1"/>
  <c r="I23" i="91" s="1"/>
  <c r="I22" i="91" s="1"/>
  <c r="I14" i="91" s="1"/>
  <c r="K244" i="93"/>
  <c r="K243" i="93" s="1"/>
  <c r="J257" i="91"/>
  <c r="J256" i="91" s="1"/>
  <c r="J255" i="91" s="1"/>
  <c r="J66" i="95"/>
  <c r="J65" i="95" s="1"/>
  <c r="K20" i="93"/>
  <c r="K19" i="93" s="1"/>
  <c r="K15" i="93" s="1"/>
  <c r="J29" i="91"/>
  <c r="J28" i="91" s="1"/>
  <c r="J27" i="91" s="1"/>
  <c r="J23" i="91" s="1"/>
  <c r="J22" i="91" s="1"/>
  <c r="J14" i="91" s="1"/>
  <c r="J247" i="93"/>
  <c r="J246" i="93" s="1"/>
  <c r="I76" i="95"/>
  <c r="I75" i="95" s="1"/>
  <c r="I260" i="91"/>
  <c r="I259" i="91" s="1"/>
  <c r="I258" i="91" s="1"/>
  <c r="K247" i="93"/>
  <c r="K246" i="93" s="1"/>
  <c r="J76" i="95"/>
  <c r="J75" i="95" s="1"/>
  <c r="J260" i="91"/>
  <c r="J259" i="91" s="1"/>
  <c r="J258" i="91" s="1"/>
  <c r="J244" i="93"/>
  <c r="J243" i="93" s="1"/>
  <c r="I66" i="95"/>
  <c r="I65" i="95" s="1"/>
  <c r="I257" i="91"/>
  <c r="I256" i="91" s="1"/>
  <c r="I255" i="91" s="1"/>
  <c r="J273" i="92"/>
  <c r="J20" i="92"/>
  <c r="J19" i="92" s="1"/>
  <c r="J15" i="92" s="1"/>
  <c r="J86" i="92"/>
  <c r="J85" i="92" s="1"/>
  <c r="J265" i="92"/>
  <c r="J264" i="92" s="1"/>
  <c r="I81" i="94"/>
  <c r="I80" i="94" s="1"/>
  <c r="I273" i="90"/>
  <c r="I272" i="90" s="1"/>
  <c r="I271" i="90" s="1"/>
  <c r="J56" i="92"/>
  <c r="J53" i="92" s="1"/>
  <c r="J52" i="92" s="1"/>
  <c r="I16" i="94"/>
  <c r="I14" i="94" s="1"/>
  <c r="I13" i="94" s="1"/>
  <c r="I63" i="90"/>
  <c r="I62" i="90" s="1"/>
  <c r="I59" i="90" s="1"/>
  <c r="I58" i="90" s="1"/>
  <c r="J254" i="92"/>
  <c r="J253" i="92" s="1"/>
  <c r="J252" i="92" s="1"/>
  <c r="J251" i="92" s="1"/>
  <c r="J246" i="92" s="1"/>
  <c r="J326" i="92" s="1"/>
  <c r="I68" i="94"/>
  <c r="I67" i="94" s="1"/>
  <c r="I262" i="90"/>
  <c r="I261" i="90" s="1"/>
  <c r="I260" i="90" s="1"/>
  <c r="I259" i="90" s="1"/>
  <c r="I258" i="90" s="1"/>
  <c r="I253" i="90" s="1"/>
  <c r="I71" i="94"/>
  <c r="I70" i="94" s="1"/>
  <c r="I270" i="90"/>
  <c r="I269" i="90" s="1"/>
  <c r="I268" i="90" s="1"/>
  <c r="I57" i="94"/>
  <c r="I243" i="90"/>
  <c r="I25" i="96"/>
  <c r="I298" i="90"/>
  <c r="I297" i="90" s="1"/>
  <c r="I296" i="90" s="1"/>
  <c r="I295" i="90" s="1"/>
  <c r="I56" i="94"/>
  <c r="I242" i="90"/>
  <c r="J304" i="92"/>
  <c r="I79" i="94"/>
  <c r="I76" i="94" s="1"/>
  <c r="I308" i="90"/>
  <c r="I307" i="90" s="1"/>
  <c r="J74" i="92"/>
  <c r="J73" i="92" s="1"/>
  <c r="J66" i="92" s="1"/>
  <c r="J65" i="92" s="1"/>
  <c r="I89" i="94"/>
  <c r="I88" i="94" s="1"/>
  <c r="I81" i="90"/>
  <c r="I80" i="90" s="1"/>
  <c r="I79" i="90" s="1"/>
  <c r="C22" i="89"/>
  <c r="K75" i="93"/>
  <c r="K74" i="93" s="1"/>
  <c r="K174" i="93"/>
  <c r="K257" i="93"/>
  <c r="K256" i="93" s="1"/>
  <c r="K255" i="93" s="1"/>
  <c r="J75" i="93"/>
  <c r="J74" i="93" s="1"/>
  <c r="J85" i="93"/>
  <c r="J84" i="93" s="1"/>
  <c r="K199" i="93"/>
  <c r="K198" i="93" s="1"/>
  <c r="K250" i="93"/>
  <c r="K249" i="93" s="1"/>
  <c r="J257" i="93"/>
  <c r="J256" i="93" s="1"/>
  <c r="J255" i="93" s="1"/>
  <c r="J277" i="93"/>
  <c r="J276" i="93" s="1"/>
  <c r="J275" i="93" s="1"/>
  <c r="J274" i="93" s="1"/>
  <c r="J308" i="93" s="1"/>
  <c r="K288" i="93"/>
  <c r="K287" i="93" s="1"/>
  <c r="K286" i="93" s="1"/>
  <c r="K285" i="93" s="1"/>
  <c r="K284" i="93" s="1"/>
  <c r="K85" i="93"/>
  <c r="K84" i="93" s="1"/>
  <c r="K265" i="93"/>
  <c r="K264" i="93" s="1"/>
  <c r="K307" i="93" s="1"/>
  <c r="J47" i="93"/>
  <c r="J46" i="93" s="1"/>
  <c r="J137" i="93"/>
  <c r="J136" i="93" s="1"/>
  <c r="J135" i="93" s="1"/>
  <c r="C16" i="98" s="1"/>
  <c r="K161" i="93"/>
  <c r="K160" i="93" s="1"/>
  <c r="J250" i="93"/>
  <c r="J249" i="93" s="1"/>
  <c r="K26" i="93"/>
  <c r="K25" i="93" s="1"/>
  <c r="K137" i="93"/>
  <c r="K136" i="93" s="1"/>
  <c r="K135" i="93" s="1"/>
  <c r="D16" i="98" s="1"/>
  <c r="J161" i="93"/>
  <c r="J160" i="93" s="1"/>
  <c r="J288" i="93"/>
  <c r="J287" i="93" s="1"/>
  <c r="J286" i="93" s="1"/>
  <c r="J285" i="93" s="1"/>
  <c r="J284" i="93" s="1"/>
  <c r="J95" i="92"/>
  <c r="J234" i="92"/>
  <c r="J233" i="92" s="1"/>
  <c r="J232" i="92" s="1"/>
  <c r="K47" i="93"/>
  <c r="K46" i="93" s="1"/>
  <c r="J26" i="93"/>
  <c r="J25" i="93" s="1"/>
  <c r="J57" i="93"/>
  <c r="K57" i="93"/>
  <c r="J265" i="93"/>
  <c r="J264" i="93" s="1"/>
  <c r="J307" i="93" s="1"/>
  <c r="J155" i="93"/>
  <c r="K277" i="93"/>
  <c r="K276" i="93" s="1"/>
  <c r="K275" i="93" s="1"/>
  <c r="K274" i="93" s="1"/>
  <c r="K308" i="93" s="1"/>
  <c r="K155" i="93"/>
  <c r="J199" i="93"/>
  <c r="J198" i="93" s="1"/>
  <c r="J220" i="93"/>
  <c r="J213" i="93" s="1"/>
  <c r="J310" i="92"/>
  <c r="J309" i="92" s="1"/>
  <c r="J308" i="92" s="1"/>
  <c r="J262" i="92"/>
  <c r="J261" i="92" s="1"/>
  <c r="J260" i="92" s="1"/>
  <c r="J29" i="92"/>
  <c r="J28" i="92" s="1"/>
  <c r="J217" i="92"/>
  <c r="J216" i="92" s="1"/>
  <c r="J175" i="92"/>
  <c r="J238" i="92"/>
  <c r="J279" i="92"/>
  <c r="J278" i="92" s="1"/>
  <c r="J277" i="92" s="1"/>
  <c r="J286" i="92"/>
  <c r="J329" i="92" s="1"/>
  <c r="J157" i="92"/>
  <c r="J156" i="92" s="1"/>
  <c r="J155" i="92" s="1"/>
  <c r="I267" i="90" l="1"/>
  <c r="I266" i="90" s="1"/>
  <c r="J307" i="92"/>
  <c r="J306" i="92" s="1"/>
  <c r="K321" i="92"/>
  <c r="J154" i="92"/>
  <c r="I66" i="94"/>
  <c r="I83" i="94"/>
  <c r="J14" i="92"/>
  <c r="I72" i="90"/>
  <c r="I71" i="90" s="1"/>
  <c r="I57" i="90" s="1"/>
  <c r="I14" i="90" s="1"/>
  <c r="I290" i="90"/>
  <c r="I289" i="90" s="1"/>
  <c r="I302" i="90"/>
  <c r="I301" i="90" s="1"/>
  <c r="I300" i="90" s="1"/>
  <c r="I299" i="90" s="1"/>
  <c r="J14" i="93"/>
  <c r="K14" i="93"/>
  <c r="J117" i="93"/>
  <c r="K117" i="93"/>
  <c r="J299" i="92"/>
  <c r="J298" i="92" s="1"/>
  <c r="J297" i="92" s="1"/>
  <c r="J296" i="92" s="1"/>
  <c r="J330" i="92" s="1"/>
  <c r="J272" i="92"/>
  <c r="J271" i="92" s="1"/>
  <c r="J259" i="92" s="1"/>
  <c r="J137" i="92"/>
  <c r="I241" i="90"/>
  <c r="I240" i="90" s="1"/>
  <c r="I239" i="90" s="1"/>
  <c r="I238" i="90" s="1"/>
  <c r="I186" i="90" s="1"/>
  <c r="I55" i="94"/>
  <c r="I32" i="94" s="1"/>
  <c r="J61" i="95"/>
  <c r="J117" i="95" s="1"/>
  <c r="K173" i="93"/>
  <c r="K172" i="93" s="1"/>
  <c r="I61" i="95"/>
  <c r="I117" i="95" s="1"/>
  <c r="K242" i="93"/>
  <c r="K241" i="93" s="1"/>
  <c r="J242" i="93"/>
  <c r="J241" i="93" s="1"/>
  <c r="I254" i="91"/>
  <c r="I253" i="91" s="1"/>
  <c r="J254" i="91"/>
  <c r="J253" i="91" s="1"/>
  <c r="J231" i="92"/>
  <c r="J173" i="93"/>
  <c r="J172" i="93" s="1"/>
  <c r="J159" i="93" s="1"/>
  <c r="K45" i="93"/>
  <c r="J45" i="93"/>
  <c r="J134" i="93"/>
  <c r="J302" i="93" s="1"/>
  <c r="K134" i="93"/>
  <c r="K302" i="93" s="1"/>
  <c r="J324" i="92"/>
  <c r="B16" i="98"/>
  <c r="J193" i="92"/>
  <c r="J332" i="92" s="1"/>
  <c r="J51" i="92"/>
  <c r="J240" i="93" l="1"/>
  <c r="J306" i="93" s="1"/>
  <c r="K240" i="93"/>
  <c r="K306" i="93" s="1"/>
  <c r="K13" i="93"/>
  <c r="K299" i="93" s="1"/>
  <c r="J13" i="93"/>
  <c r="J299" i="93" s="1"/>
  <c r="J13" i="92"/>
  <c r="I265" i="90"/>
  <c r="I309" i="90" s="1"/>
  <c r="J192" i="92"/>
  <c r="J179" i="92" s="1"/>
  <c r="J325" i="92" s="1"/>
  <c r="J252" i="91"/>
  <c r="J296" i="91" s="1"/>
  <c r="I252" i="91"/>
  <c r="I296" i="91" s="1"/>
  <c r="I298" i="91" s="1"/>
  <c r="K159" i="93"/>
  <c r="K303" i="93" s="1"/>
  <c r="K107" i="93"/>
  <c r="J107" i="93"/>
  <c r="J301" i="93" s="1"/>
  <c r="J258" i="92"/>
  <c r="J327" i="92" s="1"/>
  <c r="J127" i="92"/>
  <c r="J323" i="92" s="1"/>
  <c r="I122" i="94"/>
  <c r="J303" i="93"/>
  <c r="J12" i="93" l="1"/>
  <c r="J298" i="93" s="1"/>
  <c r="K301" i="93"/>
  <c r="K311" i="93" s="1"/>
  <c r="D23" i="100" s="1"/>
  <c r="K12" i="93"/>
  <c r="K298" i="93" s="1"/>
  <c r="J12" i="92"/>
  <c r="J320" i="92" s="1"/>
  <c r="J321" i="92"/>
  <c r="J331" i="92" s="1"/>
  <c r="J311" i="93"/>
  <c r="C23" i="100" s="1"/>
  <c r="D15" i="98" l="1"/>
  <c r="C15" i="98"/>
  <c r="B15" i="98"/>
  <c r="J18" i="97"/>
  <c r="J17" i="97" s="1"/>
  <c r="J16" i="97" s="1"/>
  <c r="J15" i="97" s="1"/>
  <c r="J14" i="97" s="1"/>
  <c r="J24" i="97"/>
  <c r="J23" i="97" s="1"/>
  <c r="J22" i="97" s="1"/>
  <c r="J21" i="97" s="1"/>
  <c r="J20" i="97" s="1"/>
  <c r="I24" i="97"/>
  <c r="I23" i="97" s="1"/>
  <c r="I22" i="97" s="1"/>
  <c r="I21" i="97" s="1"/>
  <c r="I20" i="97" s="1"/>
  <c r="I18" i="97"/>
  <c r="I17" i="97" s="1"/>
  <c r="I16" i="97" s="1"/>
  <c r="I15" i="97" s="1"/>
  <c r="I14" i="97" s="1"/>
  <c r="I24" i="96"/>
  <c r="I23" i="96" s="1"/>
  <c r="I22" i="96" s="1"/>
  <c r="I21" i="96" s="1"/>
  <c r="I20" i="96" s="1"/>
  <c r="I18" i="96"/>
  <c r="I17" i="96" s="1"/>
  <c r="I16" i="96" s="1"/>
  <c r="I15" i="96" s="1"/>
  <c r="I14" i="96" s="1"/>
  <c r="D17" i="85"/>
  <c r="D19" i="85"/>
  <c r="D22" i="85"/>
  <c r="D26" i="85"/>
  <c r="D30" i="85"/>
  <c r="D32" i="85"/>
  <c r="C32" i="85"/>
  <c r="C30" i="85"/>
  <c r="C26" i="85"/>
  <c r="C22" i="85"/>
  <c r="C19" i="85"/>
  <c r="C17" i="85"/>
  <c r="C16" i="85" l="1"/>
  <c r="D16" i="85"/>
  <c r="I26" i="97"/>
  <c r="J26" i="97"/>
  <c r="I26" i="96"/>
  <c r="C17" i="98"/>
  <c r="B17" i="98"/>
  <c r="D37" i="85" l="1"/>
  <c r="M299" i="93"/>
  <c r="O299" i="93" s="1"/>
  <c r="C37" i="85"/>
  <c r="L299" i="93"/>
  <c r="N299" i="93" s="1"/>
  <c r="J299" i="91"/>
  <c r="D19" i="100"/>
  <c r="D18" i="100" s="1"/>
  <c r="D17" i="100" s="1"/>
  <c r="D16" i="100" s="1"/>
  <c r="K312" i="93"/>
  <c r="K313" i="93" s="1"/>
  <c r="I299" i="91"/>
  <c r="C19" i="100"/>
  <c r="C18" i="100" s="1"/>
  <c r="C17" i="100" s="1"/>
  <c r="C16" i="100" s="1"/>
  <c r="J312" i="93"/>
  <c r="J313" i="93" s="1"/>
  <c r="D17" i="98"/>
  <c r="C26" i="84"/>
  <c r="C28" i="84"/>
  <c r="C30" i="84"/>
  <c r="C42" i="84"/>
  <c r="C38" i="84"/>
  <c r="C25" i="84" l="1"/>
  <c r="L321" i="92" s="1"/>
  <c r="M321" i="92" s="1"/>
  <c r="I300" i="91"/>
  <c r="J298" i="91"/>
  <c r="J300" i="91" s="1"/>
  <c r="C44" i="84"/>
  <c r="C48" i="84" l="1"/>
  <c r="I310" i="90" s="1"/>
  <c r="I311" i="90" s="1"/>
  <c r="C22" i="100"/>
  <c r="C21" i="100" s="1"/>
  <c r="C20" i="100" s="1"/>
  <c r="C15" i="100" s="1"/>
  <c r="C14" i="100" s="1"/>
  <c r="C29" i="99"/>
  <c r="C28" i="99" s="1"/>
  <c r="C27" i="99" s="1"/>
  <c r="C25" i="99" l="1"/>
  <c r="C24" i="99" s="1"/>
  <c r="C23" i="99" s="1"/>
  <c r="J333" i="92"/>
  <c r="J334" i="92" s="1"/>
  <c r="D22" i="100"/>
  <c r="D21" i="100" s="1"/>
  <c r="D20" i="100" s="1"/>
  <c r="D15" i="100" s="1"/>
  <c r="D14" i="100" s="1"/>
  <c r="C22" i="99" l="1"/>
  <c r="C21" i="99" s="1"/>
</calcChain>
</file>

<file path=xl/sharedStrings.xml><?xml version="1.0" encoding="utf-8"?>
<sst xmlns="http://schemas.openxmlformats.org/spreadsheetml/2006/main" count="8569" uniqueCount="544">
  <si>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</si>
  <si>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</si>
  <si>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</si>
  <si>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</si>
  <si>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</si>
  <si>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</si>
  <si>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</si>
  <si>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</si>
  <si>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</si>
  <si>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</si>
  <si>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</si>
  <si>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</si>
  <si>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</si>
  <si>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</si>
  <si>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</si>
  <si>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</si>
  <si>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</si>
  <si>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</si>
  <si>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</si>
  <si>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</si>
  <si>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</si>
  <si>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</si>
  <si>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</si>
  <si>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</si>
  <si>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</si>
  <si>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</si>
  <si>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</si>
  <si>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</si>
  <si>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</si>
  <si>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</si>
  <si>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</si>
  <si>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</si>
  <si>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</si>
  <si>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</si>
  <si>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</si>
  <si>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</si>
  <si>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</si>
  <si>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</si>
  <si>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</si>
  <si>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</si>
  <si>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</si>
  <si>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Первомайский Щекиснкого района по группам, подгруппам</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</si>
  <si>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</si>
  <si>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</si>
  <si>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</si>
  <si>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</si>
  <si>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</si>
  <si>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</si>
  <si>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</si>
  <si>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</si>
  <si>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</si>
  <si>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</si>
  <si>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Наименование группы, подгруппы и статьи 
классификации доходов</t>
  </si>
  <si>
    <t xml:space="preserve">Доходы бюджета муниципального образования рабочий поселок                                                 </t>
  </si>
  <si>
    <t xml:space="preserve">Первомайский Щекиснкого района по группам, подгруппам                                               </t>
  </si>
  <si>
    <t>Приложение № 2</t>
  </si>
  <si>
    <t>Приложение № 3</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</si>
  <si>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</si>
  <si>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</si>
  <si>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</si>
  <si>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</si>
  <si>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</si>
  <si>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</si>
  <si>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</si>
  <si>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</si>
  <si>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</si>
  <si>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</si>
  <si>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</si>
  <si>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 xml:space="preserve">Итого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</si>
  <si>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</si>
  <si>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</si>
  <si>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</si>
  <si>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</si>
  <si>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Приложение № 12</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</si>
  <si>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</si>
  <si>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</si>
  <si>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</si>
  <si>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</si>
  <si>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</si>
  <si>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</si>
  <si>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</si>
  <si>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</si>
  <si>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</si>
  <si>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</si>
  <si>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</si>
  <si>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</si>
  <si>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</si>
  <si>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</si>
  <si>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</si>
  <si>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</si>
  <si>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</si>
  <si>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</si>
  <si>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</si>
  <si>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</si>
  <si>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</si>
  <si>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</si>
  <si>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</si>
  <si>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</si>
  <si>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</si>
  <si>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</si>
  <si>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</si>
  <si>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</si>
  <si>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</si>
  <si>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</si>
  <si>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</si>
  <si>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</si>
  <si>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</si>
  <si>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</si>
  <si>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</si>
  <si>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</si>
  <si>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</si>
  <si>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</si>
  <si>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</si>
  <si>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</si>
  <si>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</si>
  <si>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</si>
  <si>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</si>
  <si>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</si>
  <si>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</si>
  <si>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</si>
  <si>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</si>
  <si>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</si>
  <si>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</si>
  <si>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</si>
  <si>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</si>
  <si>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</si>
  <si>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</si>
  <si>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</si>
  <si>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</si>
  <si>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</si>
  <si>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</si>
  <si>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</si>
  <si>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</si>
  <si>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</si>
  <si>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</si>
  <si>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</si>
  <si>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</si>
  <si>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</si>
  <si>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</si>
  <si>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</si>
  <si>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</si>
  <si>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</si>
  <si>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</si>
  <si>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</si>
  <si>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</si>
  <si>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</si>
  <si>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</si>
  <si>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</si>
  <si>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</si>
  <si>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</si>
  <si>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</si>
  <si>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</si>
  <si>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</si>
  <si>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</si>
  <si>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</si>
  <si>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</si>
  <si>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</si>
  <si>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</si>
  <si>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</si>
  <si>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</si>
  <si>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</si>
  <si>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</si>
  <si>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</si>
  <si>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</si>
  <si>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</si>
  <si>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</si>
  <si>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</si>
  <si>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</si>
  <si>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</si>
  <si>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</si>
  <si>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</si>
  <si>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</si>
  <si>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</si>
  <si>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</si>
  <si>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</si>
  <si>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</si>
  <si>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</si>
  <si>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</si>
  <si>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</si>
  <si>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</si>
  <si>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</si>
  <si>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</si>
  <si>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</si>
  <si>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</si>
  <si>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</si>
  <si>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</si>
  <si>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</si>
  <si>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</si>
  <si>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</si>
  <si>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</si>
  <si>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</si>
  <si>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</si>
  <si>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</si>
  <si>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</si>
  <si>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</si>
  <si>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</si>
  <si>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</si>
  <si>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</si>
  <si>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</si>
  <si>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</si>
  <si>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</si>
  <si>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</si>
  <si>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</si>
  <si>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</si>
  <si>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</si>
  <si>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</si>
  <si>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</si>
  <si>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</si>
  <si>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</si>
  <si>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</si>
  <si>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</si>
  <si>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</si>
  <si>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</si>
  <si>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</si>
  <si>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</si>
  <si>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</si>
  <si>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</si>
  <si>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</si>
  <si>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</si>
  <si>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</si>
  <si>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</si>
  <si>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</si>
  <si>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</si>
  <si>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</si>
  <si>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</si>
  <si>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</si>
  <si>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</si>
  <si>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</si>
  <si>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</si>
  <si>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</si>
  <si>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</si>
  <si>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</si>
  <si>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</si>
  <si>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</si>
  <si>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</si>
  <si>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</si>
  <si>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</si>
  <si>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</si>
  <si>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</si>
  <si>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</si>
  <si>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</si>
  <si>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</si>
  <si>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</si>
  <si>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</si>
  <si>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</si>
  <si>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</si>
  <si>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</si>
  <si>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</si>
  <si>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</si>
  <si>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</si>
  <si>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</si>
  <si>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</si>
  <si>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</si>
  <si>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</si>
  <si>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</si>
  <si>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</si>
  <si>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</si>
  <si>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</si>
  <si>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</si>
  <si>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</si>
  <si>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</si>
  <si>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</si>
  <si>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</si>
  <si>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</si>
  <si>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</si>
  <si>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</si>
  <si>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</si>
  <si>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</si>
  <si>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</si>
  <si>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</si>
  <si>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</si>
  <si>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</si>
  <si>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</si>
  <si>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</si>
  <si>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</si>
  <si>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</si>
  <si>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</si>
  <si>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</si>
  <si>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</si>
  <si>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</si>
  <si>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</si>
  <si>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</si>
  <si>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</si>
  <si>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</si>
  <si>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</si>
  <si>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</si>
  <si>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</si>
  <si>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</si>
  <si>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</si>
  <si>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</si>
  <si>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</si>
  <si>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</si>
  <si>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</si>
  <si>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</si>
  <si>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</si>
  <si>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</si>
  <si>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</si>
  <si>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</si>
  <si>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</si>
  <si>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</si>
  <si>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</si>
  <si>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</si>
  <si>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</si>
  <si>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</si>
  <si>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</si>
  <si>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</si>
  <si>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</si>
  <si>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</si>
  <si>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</si>
  <si>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</si>
  <si>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</si>
  <si>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</si>
  <si>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</si>
  <si>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</si>
  <si>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</si>
  <si>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</si>
  <si>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</si>
  <si>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Обеспечение деятельности МАУК "ДК "ХИМИК"</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</si>
  <si>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</si>
  <si>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</si>
  <si>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</si>
  <si>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</si>
  <si>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</si>
  <si>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</si>
  <si>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</si>
  <si>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</si>
  <si>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</si>
  <si>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</si>
  <si>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</si>
  <si>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</si>
  <si>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</si>
  <si>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</si>
  <si>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</si>
  <si>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</si>
  <si>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</si>
  <si>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</si>
  <si>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</si>
  <si>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</si>
  <si>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13</t>
  </si>
  <si>
    <t>Приложение № 7</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</si>
  <si>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</si>
  <si>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</si>
  <si>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</si>
  <si>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ГРБС</t>
  </si>
  <si>
    <t>Раз-дел</t>
  </si>
  <si>
    <t>Под-раз-дел</t>
  </si>
  <si>
    <t>Груп-па, под-группа видов рас-ходов</t>
  </si>
  <si>
    <t>Приложение № 8</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</si>
  <si>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</si>
  <si>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</si>
  <si>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</si>
  <si>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</si>
  <si>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</si>
  <si>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</si>
  <si>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</si>
  <si>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</si>
  <si>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15</t>
  </si>
  <si>
    <t>Приложение № 9</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</si>
  <si>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</si>
  <si>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16</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</si>
  <si>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</si>
  <si>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</si>
  <si>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</si>
  <si>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</si>
  <si>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</si>
  <si>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</si>
  <si>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</si>
  <si>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</si>
  <si>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</si>
  <si>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</si>
  <si>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</si>
  <si>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</si>
  <si>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</si>
  <si>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</si>
  <si>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</si>
  <si>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</si>
  <si>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</si>
  <si>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</si>
  <si>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</si>
  <si>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</si>
  <si>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</si>
  <si>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</si>
  <si>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</si>
  <si>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</si>
  <si>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</si>
  <si>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</si>
  <si>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</si>
  <si>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</si>
  <si>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</si>
  <si>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</si>
  <si>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</si>
  <si>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</si>
  <si>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</si>
  <si>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</si>
  <si>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</si>
  <si>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</si>
  <si>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</si>
  <si>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</si>
  <si>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</si>
  <si>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</si>
  <si>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</si>
  <si>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</si>
  <si>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</si>
  <si>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</si>
  <si>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</si>
  <si>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</si>
  <si>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</si>
  <si>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</si>
  <si>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</si>
  <si>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</si>
  <si>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</si>
  <si>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</si>
  <si>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</si>
  <si>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</si>
  <si>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</si>
  <si>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</si>
  <si>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</si>
  <si>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</si>
  <si>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</si>
  <si>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</si>
  <si>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</si>
  <si>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</si>
  <si>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</si>
  <si>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</si>
  <si>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таблица 1</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</si>
  <si>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</si>
  <si>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2024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</si>
  <si>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</si>
  <si>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</si>
  <si>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</si>
  <si>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</si>
  <si>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</si>
  <si>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</si>
  <si>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</si>
  <si>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</si>
  <si>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</si>
  <si>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</si>
  <si>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</si>
  <si>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</si>
  <si>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</si>
  <si>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</si>
  <si>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</si>
  <si>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</si>
  <si>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</si>
  <si>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Осуществление муниципального жилищного контроля на территории муниципального образования&lt;6&gt;</t>
  </si>
  <si>
    <t>Сумма на 2024 год</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</si>
  <si>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</si>
  <si>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Программа</t>
  </si>
  <si>
    <t>муниципальных заимствований муниципального образования рабочий поселок Первомайский Щекинского района</t>
  </si>
  <si>
    <t>1. Программа муниципальных внутренних заимствований</t>
  </si>
  <si>
    <t>Вид заимствований</t>
  </si>
  <si>
    <t>Объемы погашения муниципальных долговых обязательств муниципального образования рабочий поселок Первомайский Щекинского района</t>
  </si>
  <si>
    <t>Объемы привлечения средств</t>
  </si>
  <si>
    <t xml:space="preserve">предельные сроки погашения </t>
  </si>
  <si>
    <t>Кредиты, привлеченные от кредитных организаций</t>
  </si>
  <si>
    <t>-</t>
  </si>
  <si>
    <t>Бюджетные кредиты из других бюджетов бюджетной системы Российской Федерации</t>
  </si>
  <si>
    <t>Всего</t>
  </si>
  <si>
    <t>2. Программа муниципальных внешних заимствований</t>
  </si>
  <si>
    <t>Бюджетные кредиты, привлеченные из федерального бюджета в иностранной валюте в рамках целевых иностранных кредитов</t>
  </si>
  <si>
    <t>Цель гарантирования</t>
  </si>
  <si>
    <t>Категория, наименование принципала</t>
  </si>
  <si>
    <t>Наличие права регрессного требования</t>
  </si>
  <si>
    <t>Обеспечение исполнения обязательств принципала по удовлетворению регрессных требований гаранта</t>
  </si>
  <si>
    <t>Объем предоставляемых гарантий, рублей</t>
  </si>
  <si>
    <t>Иные условия предоставления и исполнения муниципальных гарантий муниципального образования рабочий поселок Первомайский Щекинского района</t>
  </si>
  <si>
    <t>За счет источников финансирования дефицита бюджета муниципального образования рабочий поселок Первомайский Щекинского района</t>
  </si>
  <si>
    <t>За счет расходов бюджета муниципального образования рабочий поселок Первомайский Щекинского района</t>
  </si>
  <si>
    <t>Приложение № 4</t>
  </si>
  <si>
    <t>Приложение № 5</t>
  </si>
  <si>
    <t>Приложение 14</t>
  </si>
  <si>
    <t>Приложение № 17</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</si>
  <si>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</si>
  <si>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Накопление запасов продовольственных и медицинских средств в целях гражданской обороны</t>
  </si>
  <si>
    <t>2025 год</t>
  </si>
  <si>
    <t>Расходы за счет передаваемых полномочий по организации ритуальных услуг и содержание мест захоронения</t>
  </si>
  <si>
    <t>540</t>
  </si>
  <si>
    <t>Жилищно-коммунальное хозяйство</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</si>
  <si>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2024 год</t>
  </si>
  <si>
    <t>Организация ритуальных услуг и содержание захоронений &lt;7&gt;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</si>
  <si>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</si>
  <si>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</si>
  <si>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Исполнение  муниципальных гарантий муниципального образования рабочий поселок Первомайский Щекинского района</t>
  </si>
  <si>
    <t xml:space="preserve">Объем бюджетных ассигнований на исполнение гарантий муниципального образования рабочий поселок Первомайский Щекинского района по возможным гарантийным случаям </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</si>
  <si>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</si>
  <si>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</si>
  <si>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</si>
  <si>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</si>
  <si>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на 2024 год и на плановый период 2025 и 2026 годов"</t>
  </si>
  <si>
    <t>на 2024 год</t>
  </si>
  <si>
    <t>000 1 11 05070 00 0000 120</t>
  </si>
  <si>
    <t>Доходы от сдачи в аренду имущества, составляющего государственную (муниципальную) казну (за исключением земельных участков)</t>
  </si>
  <si>
    <t>на плановый период 2025 и 2026 годов</t>
  </si>
  <si>
    <t>2026 год</t>
  </si>
  <si>
    <t>Объем бюджетных ассигнований дорожного фонда муниципального образования рабочий поселок Первомайский Щекинского района на 2024 год в на плановый период 2025 и 2026 годов</t>
  </si>
  <si>
    <t>Ведомственная структура расходов бюджета муниципального образования рабочий поселок Первомайский Щекинского района на 2024 год</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</si>
  <si>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оказанию поддержки гражданам и их объединениям, участвующим в охране общественного порядка, созданию условий для деятельности народных дружин &lt;2&gt;</t>
  </si>
  <si>
    <t>&lt;2&gt;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обеспечению общественного порядка, предупреждению и пресечению правонарушений,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зарегистрированных на территории i-го муниципального образования,выполнение полномочия органов местного самоуправления по решению вопросов местного значения по организации и осуществлению мероприятий по обеспечению общественного порядка, предупреждению и пресечению правонарушений,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зарегистрированных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</si>
  <si>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2023 года с учетом индексации с 1 октября 2024 года , и в размере 5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2022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</si>
  <si>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</si>
  <si>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</si>
  <si>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</si>
  <si>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</si>
  <si>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</si>
  <si>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2023 года.</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</si>
  <si>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2023 года.</t>
  </si>
  <si>
    <t>бюджета муниципального образования рабочий поселок Первомайский Щекинского района на плановый период 2025 и 2026 годов</t>
  </si>
  <si>
    <t xml:space="preserve">бюджета муниципального образования рабочий поселок Первомайский Щекинского района на 2024 год </t>
  </si>
  <si>
    <t>муниципальных гарантий муниципального образования рабочий поселок Первомайский Щекинского района на 2024 год и плановый период 2025 и 2026 годов</t>
  </si>
  <si>
    <t>1. Перечень подлежащих предоставлению муниципальных гарантий муниципального образования рабочий поселок Первомайский Щекинского района в 2024 - 2026 годах</t>
  </si>
  <si>
    <t>2. Общий объем бюджетных ассигнований, предусмотренных на исполнение муниципальных гарантий муниципального образования рабочий поселок Первомайский Щекинского района по возможным гарантийным случаям в 2024 - 2026 годах</t>
  </si>
  <si>
    <t>на 2024 год и на плановый период 2025 и 2026 годов</t>
  </si>
  <si>
    <t>Объемы привлечения средств  в бюджет муниципального образования рабочий поселок Первомайский Щекинского района и предельные сроки погашения долговых обязательств, возникающих при осуществлении муниципальных заимствований на 2024 год и на плановый период 2025 и 2026 годов</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</si>
  <si>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2025 и 2026 годов</t>
  </si>
  <si>
    <t>20265 год</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</si>
  <si>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</si>
  <si>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2025 и 2026 годов</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</si>
  <si>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2024 год</t>
  </si>
  <si>
    <t>Ведомственная структура расходов бюджета муниципального образования рабочий поселок Первомайский Щекинского района на плановый период 2025 и 2026 годов</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</si>
  <si>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2025 и 2026 годов</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</si>
  <si>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</si>
  <si>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Сумма на 2025 год</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</si>
  <si>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на 2025 год</t>
  </si>
  <si>
    <t>от "18" декабря 2023 года №7-26</t>
  </si>
  <si>
    <t>000 01 06 00 00 00 0000 000</t>
  </si>
  <si>
    <t>Иные источники внутреннего финансирования дефицитов бюджетов</t>
  </si>
  <si>
    <t>000 01 06 05 00 00 0000 600</t>
  </si>
  <si>
    <t>Возврат бюджетных кредитов, предоставленных внутри страны в валюте Российской Федеации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</si>
  <si>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</si>
  <si>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</si>
  <si>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</si>
  <si>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</si>
  <si>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</si>
  <si>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 xml:space="preserve">Предоставление бюджетных кредитов другим бюджетам бюджетной симтемы Российской Федерации из бюджетов муниципальных районов в валюте Российской Федерации </t>
  </si>
  <si>
    <t>000 1 11 03000 00 0000 120</t>
  </si>
  <si>
    <t>Проценты, полученные от предоставления бюджетных кредитов внутри страны</t>
  </si>
  <si>
    <t>образования рабочий поселок Первомайский Щекинского</t>
  </si>
  <si>
    <t>района на 2024 год и на плановый период 2025 и 2026 годов"</t>
  </si>
  <si>
    <t>от "   " февраля 2024 года №</t>
  </si>
  <si>
    <t>О внесении изменений в Решение Собрания депутатов	_x000D_
от 18.12.2023 года №7-26 О бюджете муниципального</t>
  </si>
  <si>
    <t>от "  " февраля 2024 года №</t>
  </si>
  <si>
    <t>000 01 06 05 02 13 0000 640</t>
  </si>
  <si>
    <t>000 01 06 05 02 13 0000 540</t>
  </si>
  <si>
    <t>к проекту Решения Собрания депутатов МО р.п. Первомайский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</si>
</sst>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
    <numFmt numFmtId="166" formatCode="00"/>
    <numFmt numFmtId="167" formatCode="000"/>
    <numFmt numFmtId="168" formatCode="0000"/>
    <numFmt numFmtId="169" formatCode="#,##0.00_ ;[Red]\-#,##0.00\ "/>
    <numFmt numFmtId="170" formatCode="0.0"/>
    <numFmt numFmtId="171" formatCode="#,##0.0_ ;[Red]\-#,##0.0\ "/>
  </numFmts>
  <fonts count="2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b/>
      <sz val="12"/>
      <name val="Times New Roman"/>
      <family val="1"/>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2" fillId="0" borderId="0"/>
    <xf numFmtId="0" fontId="3" fillId="0" borderId="0"/>
    <xf numFmtId="0" fontId="22" fillId="0" borderId="0"/>
    <xf numFmtId="0" fontId="1" fillId="0" borderId="0"/>
    <xf numFmtId="0" fontId="4" fillId="0" borderId="0"/>
  </cellStyleXfs>
  <cellXfs count="291">
    <xf numFmtId="0" fontId="0" fillId="0" borderId="0" xfId="0"/>
    <xf numFmtId="0" fontId="10" fillId="0" borderId="0" xfId="0" applyFont="1" applyFill="1" applyAlignment="1">
      <alignment vertical="center"/>
    </xf>
    <xf numFmtId="0" fontId="10" fillId="0" borderId="0" xfId="0" applyFont="1" applyFill="1"/>
    <xf numFmtId="165" fontId="10" fillId="0" borderId="0" xfId="16" applyNumberFormat="1" applyFont="1" applyFill="1" applyAlignment="1">
      <alignment vertical="center"/>
    </xf>
    <xf numFmtId="0" fontId="10" fillId="0" borderId="0" xfId="0" applyFont="1" applyFill="1" applyAlignment="1">
      <alignment horizontal="left" vertical="center"/>
    </xf>
    <xf numFmtId="165" fontId="10" fillId="0" borderId="0" xfId="16" applyNumberFormat="1" applyFont="1" applyFill="1" applyAlignment="1">
      <alignment horizontal="left" vertical="center"/>
    </xf>
    <xf numFmtId="165" fontId="10" fillId="0" borderId="0" xfId="17" applyNumberFormat="1" applyFont="1" applyFill="1" applyAlignment="1" applyProtection="1">
      <alignment vertical="center"/>
      <protection locked="0"/>
    </xf>
    <xf numFmtId="165" fontId="10" fillId="0" borderId="0" xfId="17" applyNumberFormat="1" applyFont="1" applyFill="1" applyAlignment="1">
      <alignment horizontal="left" vertical="center"/>
    </xf>
    <xf numFmtId="165" fontId="12" fillId="0" borderId="0" xfId="17" applyNumberFormat="1" applyFont="1" applyFill="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Fill="1" applyBorder="1" applyAlignment="1">
      <alignment horizontal="center" vertical="top" wrapText="1"/>
    </xf>
    <xf numFmtId="0" fontId="10" fillId="0" borderId="3" xfId="8" applyNumberFormat="1" applyFont="1" applyFill="1" applyBorder="1" applyAlignment="1">
      <alignment horizontal="center" vertical="top" wrapText="1"/>
    </xf>
    <xf numFmtId="0" fontId="10" fillId="0" borderId="0" xfId="0" applyFont="1" applyFill="1" applyAlignment="1">
      <alignment vertical="top"/>
    </xf>
    <xf numFmtId="165" fontId="10" fillId="0" borderId="3" xfId="27" applyNumberFormat="1" applyFont="1" applyFill="1" applyBorder="1" applyAlignment="1">
      <alignment horizontal="center" vertical="center" wrapText="1"/>
    </xf>
    <xf numFmtId="0" fontId="10" fillId="0" borderId="0" xfId="0" applyFont="1" applyFill="1" applyAlignment="1">
      <alignment horizontal="center" vertical="center"/>
    </xf>
    <xf numFmtId="165" fontId="10" fillId="0" borderId="3" xfId="33" applyNumberFormat="1" applyFont="1" applyFill="1" applyBorder="1" applyAlignment="1">
      <alignment horizontal="justify" vertical="center" wrapText="1"/>
    </xf>
    <xf numFmtId="4" fontId="10" fillId="0" borderId="3" xfId="2" applyNumberFormat="1" applyFont="1" applyFill="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Fill="1" applyBorder="1" applyAlignment="1">
      <alignment horizontal="left" vertical="center" wrapText="1"/>
    </xf>
    <xf numFmtId="4" fontId="14" fillId="0" borderId="3" xfId="2"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5" fontId="10" fillId="0" borderId="0" xfId="17" applyNumberFormat="1" applyFont="1" applyFill="1" applyAlignment="1" applyProtection="1">
      <alignment horizontal="left" vertical="center"/>
      <protection locked="0"/>
    </xf>
    <xf numFmtId="165" fontId="10" fillId="0" borderId="3" xfId="4" applyNumberFormat="1" applyFont="1" applyFill="1" applyBorder="1" applyAlignment="1">
      <alignment horizontal="center" vertical="top"/>
    </xf>
    <xf numFmtId="165" fontId="10" fillId="0" borderId="3" xfId="0" applyNumberFormat="1" applyFont="1" applyFill="1" applyBorder="1" applyAlignment="1">
      <alignment horizontal="center" vertical="top" wrapText="1"/>
    </xf>
    <xf numFmtId="0" fontId="10" fillId="0" borderId="0" xfId="0" applyFont="1" applyFill="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0" fontId="14" fillId="0" borderId="3" xfId="37" applyFont="1" applyFill="1" applyBorder="1" applyAlignment="1">
      <alignment horizontal="left" wrapText="1"/>
    </xf>
    <xf numFmtId="0" fontId="15" fillId="0" borderId="0" xfId="36" applyFont="1"/>
    <xf numFmtId="165" fontId="15" fillId="0" borderId="0" xfId="36" applyNumberFormat="1" applyFont="1"/>
    <xf numFmtId="0" fontId="15" fillId="0" borderId="0" xfId="0" applyFont="1" applyFill="1" applyAlignment="1">
      <alignment horizontal="justify"/>
    </xf>
    <xf numFmtId="0" fontId="15" fillId="0" borderId="0" xfId="0" applyFont="1" applyAlignment="1">
      <alignment horizontal="justify"/>
    </xf>
    <xf numFmtId="0" fontId="10" fillId="0" borderId="0" xfId="0" applyFont="1" applyFill="1" applyAlignment="1" applyProtection="1">
      <alignment horizontal="right"/>
      <protection hidden="1"/>
    </xf>
    <xf numFmtId="0" fontId="11" fillId="0" borderId="0" xfId="36" applyFont="1" applyAlignment="1">
      <alignment horizontal="center" vertical="center" wrapText="1"/>
    </xf>
    <xf numFmtId="0" fontId="13" fillId="0" borderId="0" xfId="38" applyNumberFormat="1" applyFont="1" applyFill="1" applyBorder="1" applyAlignment="1" applyProtection="1">
      <alignment horizontal="left" vertical="center" wrapText="1"/>
    </xf>
    <xf numFmtId="0" fontId="13" fillId="0" borderId="0" xfId="38" applyNumberFormat="1" applyFont="1" applyFill="1" applyBorder="1" applyAlignment="1" applyProtection="1">
      <alignment horizontal="center" vertical="center" wrapText="1"/>
    </xf>
    <xf numFmtId="0" fontId="19" fillId="0" borderId="0" xfId="38" applyFont="1"/>
    <xf numFmtId="0" fontId="13" fillId="0" borderId="0" xfId="38" applyNumberFormat="1" applyFont="1" applyFill="1" applyBorder="1" applyAlignment="1" applyProtection="1">
      <alignment horizontal="right" vertical="center" wrapText="1"/>
    </xf>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0" fontId="13" fillId="0" borderId="12" xfId="38" applyNumberFormat="1" applyFont="1" applyFill="1" applyBorder="1" applyAlignment="1" applyProtection="1">
      <alignment horizontal="center" vertical="top" wrapText="1"/>
    </xf>
    <xf numFmtId="0" fontId="19" fillId="0" borderId="0" xfId="38" applyFont="1" applyAlignment="1">
      <alignment horizontal="left" vertical="center"/>
    </xf>
    <xf numFmtId="0" fontId="19" fillId="0" borderId="0" xfId="38" applyFont="1" applyAlignment="1">
      <alignment horizontal="center" vertical="center"/>
    </xf>
    <xf numFmtId="0" fontId="19" fillId="0" borderId="0" xfId="38" applyFont="1" applyAlignment="1">
      <alignment horizontal="right" vertical="center"/>
    </xf>
    <xf numFmtId="0" fontId="18" fillId="0" borderId="0" xfId="38" applyNumberFormat="1" applyFont="1" applyFill="1" applyBorder="1" applyAlignment="1" applyProtection="1">
      <alignment horizontal="center" vertical="center" wrapText="1"/>
    </xf>
    <xf numFmtId="2" fontId="8" fillId="0" borderId="0" xfId="39" applyNumberFormat="1" applyFont="1" applyFill="1" applyBorder="1" applyAlignment="1" applyProtection="1">
      <alignment horizontal="left" vertical="center" wrapText="1"/>
      <protection hidden="1"/>
    </xf>
    <xf numFmtId="166"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center" vertical="center" wrapText="1"/>
      <protection hidden="1"/>
    </xf>
    <xf numFmtId="1" fontId="8" fillId="0" borderId="0" xfId="40" applyNumberFormat="1" applyFont="1" applyFill="1" applyBorder="1" applyAlignment="1">
      <alignment horizontal="justify" wrapText="1"/>
    </xf>
    <xf numFmtId="49"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justify" wrapText="1"/>
    </xf>
    <xf numFmtId="0" fontId="8" fillId="0" borderId="0" xfId="39" applyNumberFormat="1" applyFont="1" applyFill="1" applyBorder="1" applyAlignment="1" applyProtection="1">
      <alignment horizontal="justify" wrapText="1"/>
      <protection hidden="1"/>
    </xf>
    <xf numFmtId="1" fontId="8" fillId="0" borderId="0" xfId="37" applyNumberFormat="1" applyFont="1" applyFill="1" applyBorder="1" applyAlignment="1">
      <alignment horizontal="justify" wrapText="1"/>
    </xf>
    <xf numFmtId="0" fontId="8" fillId="0" borderId="0" xfId="39" applyNumberFormat="1" applyFont="1" applyFill="1" applyBorder="1" applyAlignment="1" applyProtection="1">
      <alignment horizontal="right" wrapText="1"/>
      <protection hidden="1"/>
    </xf>
    <xf numFmtId="0" fontId="8" fillId="0" borderId="0" xfId="39" applyNumberFormat="1" applyFont="1" applyFill="1" applyBorder="1" applyAlignment="1" applyProtection="1">
      <alignment horizontal="left" wrapText="1"/>
      <protection hidden="1"/>
    </xf>
    <xf numFmtId="1" fontId="8" fillId="0" borderId="0" xfId="36" applyNumberFormat="1" applyFont="1" applyFill="1" applyBorder="1" applyAlignment="1">
      <alignment horizontal="left" wrapText="1"/>
    </xf>
    <xf numFmtId="0" fontId="8" fillId="0" borderId="0" xfId="36" applyFont="1" applyFill="1" applyBorder="1" applyAlignment="1">
      <alignment horizontal="justify" wrapText="1"/>
    </xf>
    <xf numFmtId="49" fontId="8" fillId="0" borderId="0" xfId="39" applyNumberFormat="1" applyFont="1" applyFill="1" applyBorder="1" applyAlignment="1" applyProtection="1">
      <alignment horizontal="justify" wrapText="1"/>
      <protection hidden="1"/>
    </xf>
    <xf numFmtId="2" fontId="10" fillId="0" borderId="0" xfId="39" applyNumberFormat="1" applyFont="1" applyFill="1" applyBorder="1" applyAlignment="1" applyProtection="1">
      <alignment horizontal="left" vertical="center" wrapText="1"/>
      <protection hidden="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right"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left" vertical="center" wrapText="1"/>
      <protection hidden="1"/>
    </xf>
    <xf numFmtId="0" fontId="10"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justify" wrapText="1"/>
    </xf>
    <xf numFmtId="0" fontId="10" fillId="0" borderId="0" xfId="39" applyNumberFormat="1" applyFont="1" applyFill="1" applyBorder="1" applyAlignment="1" applyProtection="1">
      <alignment horizontal="justify" wrapText="1"/>
      <protection hidden="1"/>
    </xf>
    <xf numFmtId="1" fontId="10" fillId="0" borderId="0" xfId="37"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right" wrapText="1"/>
      <protection hidden="1"/>
    </xf>
    <xf numFmtId="0" fontId="10" fillId="0" borderId="0" xfId="39" applyNumberFormat="1" applyFont="1" applyFill="1" applyBorder="1" applyAlignment="1" applyProtection="1">
      <alignment horizontal="lef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6" applyFont="1" applyFill="1" applyBorder="1" applyAlignment="1">
      <alignment horizontal="center"/>
    </xf>
    <xf numFmtId="0" fontId="14" fillId="0" borderId="0" xfId="36" applyFont="1" applyFill="1" applyBorder="1" applyAlignment="1">
      <alignment horizontal="justify"/>
    </xf>
    <xf numFmtId="49" fontId="14" fillId="0" borderId="0" xfId="36" applyNumberFormat="1" applyFont="1" applyFill="1" applyBorder="1" applyAlignment="1">
      <alignment horizontal="center"/>
    </xf>
    <xf numFmtId="0" fontId="14" fillId="0" borderId="0" xfId="36" applyFont="1" applyFill="1" applyBorder="1" applyAlignment="1">
      <alignment horizontal="center"/>
    </xf>
    <xf numFmtId="0" fontId="14" fillId="0" borderId="0" xfId="36" applyFont="1" applyFill="1" applyBorder="1" applyAlignment="1"/>
    <xf numFmtId="166"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right" vertical="center" wrapText="1"/>
      <protection hidden="1"/>
    </xf>
    <xf numFmtId="0"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left" vertical="center" wrapText="1"/>
      <protection hidden="1"/>
    </xf>
    <xf numFmtId="0" fontId="17" fillId="0" borderId="0" xfId="39" applyNumberFormat="1" applyFont="1" applyFill="1" applyBorder="1" applyAlignment="1" applyProtection="1">
      <alignment horizontal="left" vertical="center"/>
      <protection hidden="1"/>
    </xf>
    <xf numFmtId="0" fontId="18" fillId="0" borderId="0" xfId="38" applyNumberFormat="1" applyFont="1" applyFill="1" applyBorder="1" applyAlignment="1" applyProtection="1">
      <alignment horizontal="left" vertical="center" wrapText="1"/>
    </xf>
    <xf numFmtId="0" fontId="24" fillId="0" borderId="0" xfId="38" applyFont="1"/>
    <xf numFmtId="0" fontId="20" fillId="0" borderId="0" xfId="38" applyNumberFormat="1" applyFont="1" applyFill="1" applyBorder="1" applyAlignment="1" applyProtection="1">
      <alignment horizontal="left" vertical="center" wrapText="1"/>
    </xf>
    <xf numFmtId="0" fontId="20" fillId="0" borderId="0" xfId="38" applyNumberFormat="1" applyFont="1" applyFill="1" applyBorder="1" applyAlignment="1" applyProtection="1">
      <alignment horizontal="center" vertical="center" wrapText="1"/>
    </xf>
    <xf numFmtId="0" fontId="20" fillId="0" borderId="0" xfId="38" applyNumberFormat="1" applyFont="1" applyFill="1" applyBorder="1" applyAlignment="1" applyProtection="1">
      <alignment horizontal="right" vertical="center" wrapText="1"/>
    </xf>
    <xf numFmtId="167" fontId="8" fillId="0" borderId="0" xfId="39" applyNumberFormat="1" applyFont="1" applyFill="1" applyBorder="1" applyAlignment="1" applyProtection="1">
      <alignment horizontal="center" vertical="center" wrapText="1"/>
      <protection hidden="1"/>
    </xf>
    <xf numFmtId="2" fontId="14" fillId="0" borderId="0" xfId="39" applyNumberFormat="1" applyFont="1" applyFill="1" applyBorder="1" applyAlignment="1" applyProtection="1">
      <alignment horizontal="left" vertical="center" wrapText="1"/>
      <protection hidden="1"/>
    </xf>
    <xf numFmtId="167" fontId="14" fillId="0" borderId="0" xfId="39" applyNumberFormat="1" applyFont="1" applyFill="1" applyBorder="1" applyAlignment="1" applyProtection="1">
      <alignment horizontal="center" vertical="center" wrapText="1"/>
      <protection hidden="1"/>
    </xf>
    <xf numFmtId="166"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right" vertical="center" wrapText="1"/>
      <protection hidden="1"/>
    </xf>
    <xf numFmtId="0"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left" vertical="center" wrapText="1"/>
      <protection hidden="1"/>
    </xf>
    <xf numFmtId="0" fontId="14" fillId="0" borderId="0" xfId="39" applyNumberFormat="1" applyFont="1" applyFill="1" applyBorder="1" applyAlignment="1" applyProtection="1">
      <alignment horizontal="left" vertical="center"/>
      <protection hidden="1"/>
    </xf>
    <xf numFmtId="167" fontId="10" fillId="0" borderId="0" xfId="39" applyNumberFormat="1" applyFont="1" applyFill="1" applyBorder="1" applyAlignment="1" applyProtection="1">
      <alignment horizontal="center" vertical="center" wrapText="1"/>
      <protection hidden="1"/>
    </xf>
    <xf numFmtId="167" fontId="10" fillId="0" borderId="0" xfId="39" applyNumberFormat="1" applyFont="1" applyFill="1" applyBorder="1" applyAlignment="1" applyProtection="1">
      <alignment horizontal="center" wrapText="1"/>
      <protection hidden="1"/>
    </xf>
    <xf numFmtId="0" fontId="18" fillId="0" borderId="0" xfId="38" applyNumberFormat="1" applyFont="1" applyFill="1" applyBorder="1" applyAlignment="1" applyProtection="1">
      <alignment vertical="top" wrapText="1"/>
    </xf>
    <xf numFmtId="0" fontId="10" fillId="0" borderId="0" xfId="36" applyFont="1" applyFill="1" applyBorder="1" applyAlignment="1">
      <alignment horizontal="justify"/>
    </xf>
    <xf numFmtId="49" fontId="10" fillId="0" borderId="0" xfId="36" applyNumberFormat="1" applyFont="1" applyFill="1" applyBorder="1" applyAlignment="1">
      <alignment horizontal="center"/>
    </xf>
    <xf numFmtId="0" fontId="10" fillId="0" borderId="0" xfId="36" applyFont="1" applyFill="1" applyBorder="1" applyAlignment="1"/>
    <xf numFmtId="2" fontId="8" fillId="0" borderId="13" xfId="39" applyNumberFormat="1" applyFont="1" applyFill="1" applyBorder="1" applyAlignment="1" applyProtection="1">
      <alignment horizontal="justify" vertical="center" wrapText="1"/>
      <protection hidden="1"/>
    </xf>
    <xf numFmtId="49" fontId="8" fillId="0" borderId="13" xfId="39" applyNumberFormat="1" applyFont="1" applyFill="1" applyBorder="1" applyAlignment="1" applyProtection="1">
      <alignment horizontal="center" vertical="center" wrapText="1"/>
      <protection hidden="1"/>
    </xf>
    <xf numFmtId="0" fontId="8" fillId="0" borderId="13" xfId="39" applyNumberFormat="1" applyFont="1" applyFill="1" applyBorder="1" applyAlignment="1" applyProtection="1">
      <alignment horizontal="center" vertical="center" wrapText="1"/>
      <protection hidden="1"/>
    </xf>
    <xf numFmtId="167" fontId="8" fillId="0" borderId="13" xfId="39" applyNumberFormat="1" applyFont="1" applyFill="1" applyBorder="1" applyAlignment="1" applyProtection="1">
      <alignment horizontal="center" vertical="center" wrapText="1"/>
      <protection hidden="1"/>
    </xf>
    <xf numFmtId="166" fontId="8" fillId="0" borderId="13" xfId="39" applyNumberFormat="1" applyFont="1" applyFill="1" applyBorder="1" applyAlignment="1" applyProtection="1">
      <alignment horizontal="center" vertical="center" wrapText="1"/>
      <protection hidden="1"/>
    </xf>
    <xf numFmtId="4" fontId="8" fillId="0" borderId="13" xfId="39" applyNumberFormat="1" applyFont="1" applyFill="1" applyBorder="1" applyAlignment="1" applyProtection="1">
      <alignment vertical="center" wrapText="1"/>
      <protection hidden="1"/>
    </xf>
    <xf numFmtId="2" fontId="8" fillId="0" borderId="0" xfId="39" applyNumberFormat="1" applyFont="1" applyFill="1" applyBorder="1" applyAlignment="1" applyProtection="1">
      <alignment horizontal="justify" vertical="center" wrapText="1"/>
      <protection hidden="1"/>
    </xf>
    <xf numFmtId="49" fontId="8" fillId="0" borderId="0" xfId="39" applyNumberFormat="1" applyFont="1" applyFill="1" applyBorder="1" applyAlignment="1" applyProtection="1">
      <alignment horizontal="center" vertical="center" wrapText="1"/>
      <protection hidden="1"/>
    </xf>
    <xf numFmtId="4" fontId="8" fillId="0" borderId="0" xfId="39" applyNumberFormat="1" applyFont="1" applyFill="1" applyBorder="1" applyAlignment="1" applyProtection="1">
      <alignment vertical="center" wrapText="1"/>
      <protection hidden="1"/>
    </xf>
    <xf numFmtId="0" fontId="13" fillId="0" borderId="8" xfId="38" applyNumberFormat="1" applyFont="1" applyFill="1" applyBorder="1" applyAlignment="1" applyProtection="1">
      <alignment horizontal="center" vertical="top" wrapText="1"/>
    </xf>
    <xf numFmtId="166" fontId="10" fillId="0" borderId="0" xfId="41" applyNumberFormat="1" applyFont="1" applyFill="1" applyBorder="1" applyAlignment="1" applyProtection="1">
      <alignment horizontal="justify" vertical="center" wrapText="1"/>
      <protection hidden="1"/>
    </xf>
    <xf numFmtId="166" fontId="10" fillId="0" borderId="0" xfId="41" applyNumberFormat="1" applyFont="1" applyFill="1" applyBorder="1" applyAlignment="1" applyProtection="1">
      <alignment horizontal="center" vertical="center"/>
      <protection hidden="1"/>
    </xf>
    <xf numFmtId="166" fontId="10" fillId="0" borderId="0" xfId="41" applyNumberFormat="1" applyFont="1" applyFill="1" applyBorder="1" applyAlignment="1" applyProtection="1">
      <alignment horizontal="right" vertical="center"/>
      <protection hidden="1"/>
    </xf>
    <xf numFmtId="1" fontId="10" fillId="0" borderId="0" xfId="41" applyNumberFormat="1" applyFont="1" applyFill="1" applyBorder="1" applyAlignment="1" applyProtection="1">
      <alignment horizontal="center" vertical="center"/>
      <protection hidden="1"/>
    </xf>
    <xf numFmtId="168" fontId="10" fillId="0" borderId="0" xfId="41" applyNumberFormat="1" applyFont="1" applyFill="1" applyBorder="1" applyAlignment="1" applyProtection="1">
      <alignment horizontal="left" vertical="center"/>
      <protection hidden="1"/>
    </xf>
    <xf numFmtId="167"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protection hidden="1"/>
    </xf>
    <xf numFmtId="49" fontId="10" fillId="11" borderId="0" xfId="36" applyNumberFormat="1" applyFont="1" applyFill="1" applyBorder="1" applyAlignment="1">
      <alignment horizontal="center" wrapText="1"/>
    </xf>
    <xf numFmtId="49" fontId="10" fillId="0" borderId="0" xfId="41" applyNumberFormat="1" applyFont="1" applyFill="1" applyBorder="1" applyAlignment="1" applyProtection="1">
      <alignment horizontal="left" vertical="center"/>
      <protection hidden="1"/>
    </xf>
    <xf numFmtId="168"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vertical="center"/>
      <protection hidden="1"/>
    </xf>
    <xf numFmtId="0" fontId="10" fillId="0" borderId="0" xfId="38" applyFont="1" applyBorder="1" applyAlignment="1">
      <alignment horizontal="justify" wrapText="1"/>
    </xf>
    <xf numFmtId="0" fontId="10" fillId="0" borderId="0" xfId="38" applyFont="1" applyBorder="1" applyAlignment="1">
      <alignment horizontal="justify"/>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0" fontId="15" fillId="0" borderId="0" xfId="0" applyFont="1" applyFill="1" applyAlignment="1">
      <alignment vertical="center"/>
    </xf>
    <xf numFmtId="0" fontId="12" fillId="0" borderId="0" xfId="0" applyFont="1" applyAlignment="1">
      <alignment horizontal="right"/>
    </xf>
    <xf numFmtId="0" fontId="10" fillId="0" borderId="3" xfId="0" applyFont="1" applyFill="1" applyBorder="1" applyAlignment="1" applyProtection="1">
      <alignment horizontal="center" vertical="top" wrapText="1"/>
      <protection locked="0"/>
    </xf>
    <xf numFmtId="4" fontId="10" fillId="0" borderId="3" xfId="36" applyNumberFormat="1" applyFont="1" applyBorder="1" applyAlignment="1">
      <alignment horizontal="center"/>
    </xf>
    <xf numFmtId="4" fontId="14" fillId="0" borderId="3" xfId="36" applyNumberFormat="1" applyFont="1" applyBorder="1" applyAlignment="1">
      <alignment horizontal="center"/>
    </xf>
    <xf numFmtId="4" fontId="10" fillId="0" borderId="0" xfId="39" applyNumberFormat="1" applyFont="1" applyFill="1" applyBorder="1" applyAlignment="1" applyProtection="1">
      <alignment vertical="center" wrapText="1"/>
      <protection hidden="1"/>
    </xf>
    <xf numFmtId="4" fontId="10" fillId="0" borderId="0" xfId="36" applyNumberFormat="1" applyFont="1" applyFill="1" applyBorder="1" applyAlignment="1"/>
    <xf numFmtId="4" fontId="10" fillId="0" borderId="0" xfId="36" applyNumberFormat="1" applyFont="1" applyFill="1" applyBorder="1" applyAlignment="1">
      <alignment horizontal="right" wrapText="1"/>
    </xf>
    <xf numFmtId="4" fontId="14" fillId="0" borderId="0" xfId="36" applyNumberFormat="1" applyFont="1" applyFill="1" applyBorder="1" applyAlignment="1"/>
    <xf numFmtId="4" fontId="8" fillId="0" borderId="0" xfId="36" applyNumberFormat="1" applyFont="1" applyFill="1" applyBorder="1" applyAlignment="1"/>
    <xf numFmtId="4" fontId="8" fillId="0" borderId="0" xfId="36" applyNumberFormat="1" applyFont="1" applyFill="1" applyBorder="1" applyAlignment="1">
      <alignment horizontal="right" wrapText="1"/>
    </xf>
    <xf numFmtId="4" fontId="14" fillId="0" borderId="0" xfId="39" applyNumberFormat="1" applyFont="1" applyFill="1" applyBorder="1" applyAlignment="1" applyProtection="1">
      <alignment vertical="center" wrapText="1"/>
      <protection hidden="1"/>
    </xf>
    <xf numFmtId="4" fontId="10" fillId="0" borderId="0" xfId="38" applyNumberFormat="1" applyFont="1" applyBorder="1" applyAlignment="1">
      <alignment horizontal="right"/>
    </xf>
    <xf numFmtId="4" fontId="12" fillId="0" borderId="0" xfId="36" applyNumberFormat="1" applyFont="1"/>
    <xf numFmtId="4" fontId="19" fillId="0" borderId="0" xfId="38" applyNumberFormat="1" applyFont="1" applyAlignment="1">
      <alignment horizontal="right" vertical="center"/>
    </xf>
    <xf numFmtId="170" fontId="8" fillId="0" borderId="0" xfId="39" applyNumberFormat="1" applyFont="1" applyFill="1" applyBorder="1" applyAlignment="1" applyProtection="1">
      <alignment horizontal="justify" vertical="center" wrapText="1"/>
      <protection hidden="1"/>
    </xf>
    <xf numFmtId="170" fontId="8" fillId="0" borderId="0" xfId="39" applyNumberFormat="1" applyFont="1" applyFill="1" applyBorder="1" applyAlignment="1" applyProtection="1">
      <alignment horizontal="center" vertical="center" wrapText="1"/>
      <protection hidden="1"/>
    </xf>
    <xf numFmtId="170" fontId="19" fillId="0" borderId="0" xfId="38" applyNumberFormat="1" applyFont="1"/>
    <xf numFmtId="165" fontId="10" fillId="0" borderId="0" xfId="36" applyNumberFormat="1" applyFont="1" applyAlignment="1">
      <alignment horizontal="right"/>
    </xf>
    <xf numFmtId="0" fontId="10" fillId="0" borderId="0" xfId="0" applyFont="1" applyFill="1" applyAlignment="1">
      <alignment horizontal="center" vertical="center"/>
    </xf>
    <xf numFmtId="0" fontId="11" fillId="0" borderId="0" xfId="36" applyFont="1" applyAlignment="1">
      <alignment horizontal="center"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 fontId="19" fillId="0" borderId="0" xfId="38" applyNumberFormat="1" applyFont="1"/>
    <xf numFmtId="0" fontId="13" fillId="0" borderId="12" xfId="42" applyNumberFormat="1" applyFont="1" applyFill="1" applyBorder="1" applyAlignment="1" applyProtection="1">
      <alignment horizontal="center" vertical="top" wrapText="1"/>
    </xf>
    <xf numFmtId="0" fontId="19" fillId="0" borderId="0" xfId="42" applyFont="1" applyAlignment="1">
      <alignment horizontal="left" vertical="center"/>
    </xf>
    <xf numFmtId="0" fontId="19" fillId="0" borderId="0" xfId="42" applyFont="1" applyAlignment="1">
      <alignment horizontal="center" vertical="center"/>
    </xf>
    <xf numFmtId="4" fontId="19" fillId="0" borderId="0" xfId="42" applyNumberFormat="1" applyFont="1" applyAlignment="1">
      <alignment horizontal="right" vertical="center"/>
    </xf>
    <xf numFmtId="0" fontId="19" fillId="0" borderId="0" xfId="42" applyFont="1" applyAlignment="1">
      <alignment horizontal="right" vertical="center"/>
    </xf>
    <xf numFmtId="0" fontId="10" fillId="0" borderId="0" xfId="43" applyFont="1"/>
    <xf numFmtId="0" fontId="15" fillId="0" borderId="0" xfId="43" applyFont="1"/>
    <xf numFmtId="0" fontId="4" fillId="0" borderId="0" xfId="43"/>
    <xf numFmtId="0" fontId="10" fillId="0" borderId="0" xfId="43" applyFont="1" applyAlignment="1">
      <alignment horizontal="right"/>
    </xf>
    <xf numFmtId="0" fontId="10" fillId="0" borderId="0" xfId="43" applyFont="1" applyAlignment="1">
      <alignment horizontal="center"/>
    </xf>
    <xf numFmtId="0" fontId="14" fillId="0" borderId="0" xfId="43" applyFont="1" applyAlignment="1">
      <alignment horizontal="center"/>
    </xf>
    <xf numFmtId="0" fontId="10" fillId="0" borderId="0" xfId="43" applyFont="1" applyAlignment="1"/>
    <xf numFmtId="0" fontId="10" fillId="0" borderId="0" xfId="43" applyFont="1" applyAlignment="1">
      <alignment horizontal="left"/>
    </xf>
    <xf numFmtId="0" fontId="10" fillId="0" borderId="16" xfId="43" applyFont="1" applyBorder="1" applyAlignment="1"/>
    <xf numFmtId="0" fontId="10" fillId="0" borderId="3" xfId="43" applyFont="1" applyBorder="1" applyAlignment="1">
      <alignment horizontal="center" vertical="center" wrapText="1"/>
    </xf>
    <xf numFmtId="0" fontId="10" fillId="0" borderId="3" xfId="43" applyFont="1" applyBorder="1" applyAlignment="1">
      <alignment horizontal="justify" vertical="top" wrapText="1"/>
    </xf>
    <xf numFmtId="169" fontId="10" fillId="0" borderId="3" xfId="43" applyNumberFormat="1" applyFont="1" applyBorder="1" applyAlignment="1">
      <alignment horizontal="right" vertical="top" wrapText="1"/>
    </xf>
    <xf numFmtId="171" fontId="10" fillId="0" borderId="3" xfId="43" applyNumberFormat="1" applyFont="1" applyBorder="1" applyAlignment="1">
      <alignment horizontal="right" vertical="top" wrapText="1"/>
    </xf>
    <xf numFmtId="169" fontId="10" fillId="11" borderId="3" xfId="43" applyNumberFormat="1" applyFont="1" applyFill="1" applyBorder="1" applyAlignment="1">
      <alignment horizontal="right" vertical="top" wrapText="1"/>
    </xf>
    <xf numFmtId="171" fontId="10" fillId="0" borderId="3" xfId="43" applyNumberFormat="1" applyFont="1" applyFill="1" applyBorder="1" applyAlignment="1">
      <alignment horizontal="right" vertical="top" wrapText="1"/>
    </xf>
    <xf numFmtId="0" fontId="10" fillId="0" borderId="3" xfId="43" applyFont="1" applyBorder="1" applyAlignment="1">
      <alignment vertical="top" wrapText="1"/>
    </xf>
    <xf numFmtId="0" fontId="11" fillId="0" borderId="0" xfId="43" applyFont="1" applyAlignment="1">
      <alignment horizontal="center" wrapText="1"/>
    </xf>
    <xf numFmtId="0" fontId="11" fillId="0" borderId="0" xfId="43" applyFont="1" applyAlignment="1">
      <alignment horizontal="right"/>
    </xf>
    <xf numFmtId="0" fontId="17" fillId="0" borderId="0" xfId="36" applyFont="1" applyFill="1" applyBorder="1" applyAlignment="1">
      <alignment horizontal="justify"/>
    </xf>
    <xf numFmtId="49" fontId="17" fillId="0" borderId="0" xfId="36" applyNumberFormat="1" applyFont="1" applyFill="1" applyBorder="1" applyAlignment="1">
      <alignment horizontal="center"/>
    </xf>
    <xf numFmtId="0" fontId="17" fillId="0" borderId="0" xfId="36" applyFont="1" applyFill="1" applyBorder="1" applyAlignment="1">
      <alignment horizontal="center"/>
    </xf>
    <xf numFmtId="0" fontId="17" fillId="0" borderId="0" xfId="36" applyFont="1" applyFill="1" applyBorder="1" applyAlignment="1"/>
    <xf numFmtId="4" fontId="17" fillId="0" borderId="0" xfId="36" applyNumberFormat="1" applyFont="1" applyFill="1" applyBorder="1" applyAlignment="1"/>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26" fillId="0" borderId="0" xfId="0" applyNumberFormat="1" applyFont="1" applyFill="1" applyBorder="1" applyAlignment="1" applyProtection="1">
      <alignment horizontal="right" vertical="center" wrapText="1"/>
    </xf>
    <xf numFmtId="0" fontId="10" fillId="11" borderId="3" xfId="0" applyFont="1" applyFill="1" applyBorder="1" applyAlignment="1" applyProtection="1">
      <alignment horizontal="center" vertical="center" wrapText="1"/>
      <protection locked="0"/>
    </xf>
    <xf numFmtId="0" fontId="10" fillId="11" borderId="0" xfId="0" applyFont="1" applyFill="1" applyAlignment="1">
      <alignment vertical="center" wrapText="1"/>
    </xf>
    <xf numFmtId="4" fontId="10" fillId="11" borderId="3" xfId="0" applyNumberFormat="1" applyFont="1" applyFill="1" applyBorder="1" applyAlignment="1">
      <alignment horizontal="center" vertical="center"/>
    </xf>
    <xf numFmtId="0" fontId="13" fillId="11" borderId="3" xfId="0" applyFont="1" applyFill="1" applyBorder="1" applyAlignment="1" applyProtection="1">
      <alignment horizontal="center" vertical="center" wrapText="1"/>
    </xf>
    <xf numFmtId="4" fontId="10" fillId="11" borderId="3" xfId="0" applyNumberFormat="1" applyFont="1" applyFill="1" applyBorder="1" applyAlignment="1" applyProtection="1">
      <alignment horizontal="center" vertical="center" wrapText="1"/>
      <protection locked="0"/>
    </xf>
    <xf numFmtId="0" fontId="10" fillId="11" borderId="3" xfId="0" applyFont="1" applyFill="1" applyBorder="1" applyAlignment="1">
      <alignment horizontal="center" vertical="center"/>
    </xf>
    <xf numFmtId="4" fontId="10" fillId="0" borderId="3" xfId="0" applyNumberFormat="1" applyFont="1" applyBorder="1" applyAlignment="1">
      <alignment horizontal="center"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5" fillId="0" borderId="0" xfId="0" applyFont="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5" fillId="11" borderId="0" xfId="0" applyFont="1" applyFill="1" applyAlignment="1">
      <alignment horizontal="right" vertical="center"/>
    </xf>
    <xf numFmtId="165" fontId="10" fillId="0" borderId="3" xfId="35" applyNumberFormat="1" applyFont="1" applyFill="1" applyBorder="1" applyAlignment="1">
      <alignment horizontal="justify" vertical="center" wrapText="1"/>
    </xf>
    <xf numFmtId="0" fontId="10" fillId="0" borderId="0" xfId="0" applyFont="1" applyFill="1" applyAlignment="1">
      <alignment horizontal="center"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center" vertical="center"/>
    </xf>
    <xf numFmtId="165" fontId="10" fillId="11" borderId="3" xfId="27" applyNumberFormat="1" applyFont="1" applyFill="1" applyBorder="1" applyAlignment="1">
      <alignment horizontal="center" vertical="center" wrapText="1"/>
    </xf>
    <xf numFmtId="165" fontId="10" fillId="11" borderId="3" xfId="33" applyNumberFormat="1" applyFont="1" applyFill="1" applyBorder="1" applyAlignment="1">
      <alignment horizontal="justify" vertical="center" wrapText="1"/>
    </xf>
    <xf numFmtId="4" fontId="10" fillId="11" borderId="3" xfId="2" applyNumberFormat="1" applyFont="1" applyFill="1" applyBorder="1" applyAlignment="1">
      <alignment horizontal="right" vertical="center"/>
    </xf>
    <xf numFmtId="165"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hidden="1"/>
    </xf>
    <xf numFmtId="165" fontId="11" fillId="0" borderId="0" xfId="17" applyNumberFormat="1" applyFont="1" applyFill="1" applyAlignment="1" applyProtection="1">
      <alignment horizontal="center" vertical="center" wrapText="1"/>
      <protection locked="0"/>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Font="1" applyFill="1" applyAlignment="1">
      <alignment horizontal="center" vertical="center" wrapText="1"/>
    </xf>
    <xf numFmtId="0" fontId="15" fillId="0" borderId="0" xfId="0" applyFont="1" applyAlignment="1">
      <alignment horizontal="justify" wrapText="1"/>
    </xf>
    <xf numFmtId="0" fontId="15" fillId="11" borderId="0" xfId="0" applyFont="1" applyFill="1" applyAlignment="1">
      <alignment horizontal="justify" wrapText="1"/>
    </xf>
    <xf numFmtId="0" fontId="11" fillId="0" borderId="0" xfId="36" applyFont="1" applyAlignment="1">
      <alignment horizontal="center" vertical="center" wrapText="1"/>
    </xf>
    <xf numFmtId="0" fontId="15" fillId="11" borderId="0" xfId="0" quotePrefix="1" applyFont="1" applyFill="1" applyAlignment="1">
      <alignment horizontal="justify" wrapText="1"/>
    </xf>
    <xf numFmtId="0" fontId="13" fillId="0" borderId="0" xfId="38" applyNumberFormat="1" applyFont="1" applyFill="1" applyBorder="1" applyAlignment="1" applyProtection="1">
      <alignment horizontal="center" vertical="center" wrapText="1"/>
    </xf>
    <xf numFmtId="0" fontId="25" fillId="0" borderId="0" xfId="38" applyNumberFormat="1" applyFont="1" applyFill="1" applyBorder="1" applyAlignment="1" applyProtection="1">
      <alignment horizontal="center" vertical="center" wrapText="1"/>
    </xf>
    <xf numFmtId="0" fontId="13" fillId="0" borderId="7" xfId="42" applyNumberFormat="1" applyFont="1" applyFill="1" applyBorder="1" applyAlignment="1" applyProtection="1">
      <alignment horizontal="center" vertical="top" wrapText="1"/>
    </xf>
    <xf numFmtId="0" fontId="13" fillId="0" borderId="11" xfId="42" applyNumberFormat="1" applyFont="1" applyFill="1" applyBorder="1" applyAlignment="1" applyProtection="1">
      <alignment horizontal="center" vertical="top" wrapText="1"/>
    </xf>
    <xf numFmtId="0" fontId="13" fillId="0" borderId="8" xfId="42" applyNumberFormat="1" applyFont="1" applyFill="1" applyBorder="1" applyAlignment="1" applyProtection="1">
      <alignment horizontal="center" vertical="top" wrapText="1"/>
    </xf>
    <xf numFmtId="0" fontId="13" fillId="0" borderId="9" xfId="42" applyNumberFormat="1" applyFont="1" applyFill="1" applyBorder="1" applyAlignment="1" applyProtection="1">
      <alignment horizontal="center" vertical="top" wrapText="1"/>
    </xf>
    <xf numFmtId="0" fontId="13" fillId="0" borderId="10" xfId="42" applyNumberFormat="1" applyFont="1" applyFill="1" applyBorder="1" applyAlignment="1" applyProtection="1">
      <alignment horizontal="center" vertical="top" wrapText="1"/>
    </xf>
    <xf numFmtId="0" fontId="20" fillId="0" borderId="0" xfId="38" applyNumberFormat="1" applyFont="1" applyFill="1" applyBorder="1" applyAlignment="1" applyProtection="1">
      <alignment horizontal="center" vertical="center" wrapText="1"/>
    </xf>
    <xf numFmtId="0" fontId="13" fillId="0" borderId="6" xfId="38" applyNumberFormat="1" applyFont="1" applyFill="1" applyBorder="1" applyAlignment="1" applyProtection="1">
      <alignment horizontal="right" vertical="top"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3" fillId="0" borderId="0" xfId="38" applyNumberFormat="1" applyFont="1" applyFill="1" applyBorder="1" applyAlignment="1" applyProtection="1">
      <alignment horizontal="center" vertical="center" wrapText="1"/>
    </xf>
    <xf numFmtId="0" fontId="13" fillId="0" borderId="7" xfId="38" applyNumberFormat="1" applyFont="1" applyFill="1" applyBorder="1" applyAlignment="1" applyProtection="1">
      <alignment horizontal="center" vertical="top" wrapText="1"/>
    </xf>
    <xf numFmtId="0" fontId="13" fillId="0" borderId="11" xfId="38" applyNumberFormat="1" applyFont="1" applyFill="1" applyBorder="1" applyAlignment="1" applyProtection="1">
      <alignment horizontal="center" vertical="top" wrapText="1"/>
    </xf>
    <xf numFmtId="0" fontId="13" fillId="0" borderId="8" xfId="38" applyNumberFormat="1" applyFont="1" applyFill="1" applyBorder="1" applyAlignment="1" applyProtection="1">
      <alignment horizontal="center" vertical="top" wrapText="1"/>
    </xf>
    <xf numFmtId="0" fontId="13" fillId="0" borderId="9" xfId="38" applyNumberFormat="1" applyFont="1" applyFill="1" applyBorder="1" applyAlignment="1" applyProtection="1">
      <alignment horizontal="center" vertical="top" wrapText="1"/>
    </xf>
    <xf numFmtId="0" fontId="13" fillId="0" borderId="10" xfId="38" applyNumberFormat="1" applyFont="1" applyFill="1" applyBorder="1" applyAlignment="1" applyProtection="1">
      <alignment horizontal="center" vertical="top" wrapText="1"/>
    </xf>
    <xf numFmtId="0" fontId="23" fillId="0" borderId="0" xfId="38" applyNumberFormat="1" applyFont="1" applyFill="1" applyBorder="1" applyAlignment="1" applyProtection="1">
      <alignment horizontal="right" vertical="top" wrapText="1"/>
    </xf>
    <xf numFmtId="0" fontId="18" fillId="0" borderId="0" xfId="38" applyNumberFormat="1" applyFont="1" applyFill="1" applyBorder="1" applyAlignment="1" applyProtection="1">
      <alignment horizontal="center" vertical="center" wrapText="1"/>
    </xf>
    <xf numFmtId="0" fontId="18" fillId="0" borderId="0" xfId="38" applyNumberFormat="1" applyFont="1" applyFill="1" applyBorder="1" applyAlignment="1" applyProtection="1">
      <alignment horizontal="center" vertical="top" wrapText="1"/>
    </xf>
    <xf numFmtId="0" fontId="18" fillId="0" borderId="0" xfId="38" applyNumberFormat="1" applyFont="1" applyFill="1" applyBorder="1" applyAlignment="1" applyProtection="1">
      <alignment horizontal="center" vertical="center"/>
    </xf>
    <xf numFmtId="0" fontId="13" fillId="0" borderId="0"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center" vertical="center"/>
    </xf>
    <xf numFmtId="49" fontId="18" fillId="0" borderId="0" xfId="38" applyNumberFormat="1" applyFont="1" applyFill="1" applyBorder="1" applyAlignment="1" applyProtection="1">
      <alignment horizontal="center" vertical="center"/>
    </xf>
    <xf numFmtId="0" fontId="10" fillId="0" borderId="14" xfId="43" applyFont="1" applyBorder="1" applyAlignment="1">
      <alignment horizontal="center" vertical="center" wrapText="1"/>
    </xf>
    <xf numFmtId="0" fontId="10" fillId="0" borderId="15" xfId="43" applyFont="1" applyBorder="1" applyAlignment="1">
      <alignment horizontal="center" vertical="center" wrapText="1"/>
    </xf>
    <xf numFmtId="0" fontId="11" fillId="0" borderId="0" xfId="43" applyFont="1" applyAlignment="1">
      <alignment horizontal="center" wrapText="1"/>
    </xf>
    <xf numFmtId="0" fontId="10" fillId="0" borderId="0" xfId="43" applyFont="1" applyAlignment="1">
      <alignment horizontal="center"/>
    </xf>
    <xf numFmtId="0" fontId="10" fillId="0" borderId="3" xfId="43" applyFont="1" applyBorder="1" applyAlignment="1">
      <alignment horizontal="center" vertical="top" wrapText="1"/>
    </xf>
    <xf numFmtId="0" fontId="10" fillId="0" borderId="4" xfId="43" applyFont="1" applyBorder="1" applyAlignment="1">
      <alignment horizontal="center" vertical="top" wrapText="1"/>
    </xf>
    <xf numFmtId="0" fontId="10" fillId="0" borderId="5" xfId="43" applyFont="1" applyBorder="1" applyAlignment="1">
      <alignment horizontal="center" vertical="top" wrapText="1"/>
    </xf>
    <xf numFmtId="0" fontId="11" fillId="0" borderId="0" xfId="43" applyFont="1" applyAlignment="1">
      <alignment horizontal="center"/>
    </xf>
    <xf numFmtId="0" fontId="10" fillId="0" borderId="4"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11" borderId="3" xfId="38" applyFont="1" applyFill="1" applyBorder="1" applyAlignment="1" applyProtection="1">
      <alignment horizontal="center" vertical="center" wrapText="1"/>
      <protection hidden="1"/>
    </xf>
    <xf numFmtId="0" fontId="10" fillId="11" borderId="3" xfId="0" applyFont="1" applyFill="1" applyBorder="1" applyAlignment="1">
      <alignment horizontal="center" vertical="center" wrapText="1"/>
    </xf>
    <xf numFmtId="0" fontId="11" fillId="11" borderId="0" xfId="0" applyFont="1" applyFill="1" applyAlignment="1">
      <alignment horizontal="center" vertical="center" wrapText="1"/>
    </xf>
    <xf numFmtId="0" fontId="11" fillId="11" borderId="0" xfId="0" applyFont="1" applyFill="1" applyBorder="1" applyAlignment="1" applyProtection="1">
      <alignment horizontal="center" vertical="center" wrapText="1"/>
      <protection locked="0"/>
    </xf>
    <xf numFmtId="0" fontId="10" fillId="11" borderId="3"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0" fillId="11" borderId="0" xfId="38" applyFont="1" applyFill="1" applyAlignment="1" applyProtection="1">
      <alignment horizontal="center"/>
      <protection hidden="1"/>
    </xf>
    <xf numFmtId="0" fontId="10" fillId="0" borderId="14"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00FFFF"/>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13</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181350" y="5114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181350" y="5314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181350" y="5915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181350" y="1111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181350" y="1171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181350" y="1211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19</xdr:row>
      <xdr:rowOff>0</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181350" y="1251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52</xdr:row>
      <xdr:rowOff>1628775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181350" y="34394775"/>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13</xdr:row>
      <xdr:rowOff>201930</xdr:rowOff>
    </xdr:to>
    <xdr:sp macro="" textlink="">
      <xdr:nvSpPr>
        <xdr:cNvPr id="21"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2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2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19</xdr:row>
      <xdr:rowOff>0</xdr:rowOff>
    </xdr:to>
    <xdr:sp macro="" textlink="">
      <xdr:nvSpPr>
        <xdr:cNvPr id="26"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82962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22</xdr:row>
      <xdr:rowOff>0</xdr:rowOff>
    </xdr:to>
    <xdr:sp macro="" textlink="">
      <xdr:nvSpPr>
        <xdr:cNvPr id="27"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989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7</xdr:row>
      <xdr:rowOff>0</xdr:rowOff>
    </xdr:from>
    <xdr:to>
      <xdr:col>1</xdr:col>
      <xdr:colOff>2971800</xdr:colOff>
      <xdr:row>8</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296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696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7</xdr:row>
      <xdr:rowOff>0</xdr:rowOff>
    </xdr:from>
    <xdr:to>
      <xdr:col>1</xdr:col>
      <xdr:colOff>2971800</xdr:colOff>
      <xdr:row>8</xdr:row>
      <xdr:rowOff>0</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8296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17</xdr:row>
      <xdr:rowOff>1438275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26546175"/>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17</xdr:row>
      <xdr:rowOff>2038350</xdr:rowOff>
    </xdr:to>
    <xdr:sp macro="" textlink="">
      <xdr:nvSpPr>
        <xdr:cNvPr id="21"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272224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2"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3"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4"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5"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6"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7"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8"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16</xdr:row>
      <xdr:rowOff>38100</xdr:rowOff>
    </xdr:to>
    <xdr:sp macro="" textlink="">
      <xdr:nvSpPr>
        <xdr:cNvPr id="29"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86321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8"/>
  <sheetViews>
    <sheetView view="pageBreakPreview" topLeftCell="A36" zoomScaleNormal="80" zoomScaleSheetLayoutView="100" workbookViewId="0">
      <selection activeCell="C35" sqref="C35"/>
    </sheetView>
  </sheetViews>
  <sheetFormatPr defaultColWidth="31" defaultRowHeight="15.75" x14ac:dyDescent="0.25"/>
  <cols>
    <col min="1" max="1" width="28.28515625" style="1" customWidth="1"/>
    <col min="2" max="2" width="90" style="4" customWidth="1"/>
    <col min="3" max="3" width="16.28515625" style="14" customWidth="1"/>
    <col min="4" max="16384" width="31" style="2"/>
  </cols>
  <sheetData>
    <row r="1" spans="1:3" x14ac:dyDescent="0.25">
      <c r="B1" s="231" t="s">
        <v>37</v>
      </c>
      <c r="C1" s="232"/>
    </row>
    <row r="2" spans="1:3" x14ac:dyDescent="0.25">
      <c r="B2" s="231" t="s">
        <v>543</v>
      </c>
      <c r="C2" s="232"/>
    </row>
    <row r="3" spans="1:3" ht="33" customHeight="1" x14ac:dyDescent="0.25">
      <c r="B3" s="233" t="s">
        <v>539</v>
      </c>
      <c r="C3" s="232"/>
    </row>
    <row r="4" spans="1:3" x14ac:dyDescent="0.25">
      <c r="B4" s="231" t="s">
        <v>536</v>
      </c>
      <c r="C4" s="232"/>
    </row>
    <row r="5" spans="1:3" x14ac:dyDescent="0.25">
      <c r="B5" s="231" t="s">
        <v>537</v>
      </c>
      <c r="C5" s="232"/>
    </row>
    <row r="6" spans="1:3" x14ac:dyDescent="0.25">
      <c r="B6" s="231" t="s">
        <v>538</v>
      </c>
      <c r="C6" s="232"/>
    </row>
    <row r="7" spans="1:3" x14ac:dyDescent="0.25">
      <c r="C7" s="224"/>
    </row>
    <row r="8" spans="1:3" x14ac:dyDescent="0.25">
      <c r="C8" s="224"/>
    </row>
    <row r="9" spans="1:3" x14ac:dyDescent="0.25">
      <c r="C9" s="224"/>
    </row>
    <row r="10" spans="1:3" x14ac:dyDescent="0.25">
      <c r="A10" s="3"/>
      <c r="B10" s="229" t="s">
        <v>37</v>
      </c>
      <c r="C10" s="229"/>
    </row>
    <row r="11" spans="1:3" x14ac:dyDescent="0.25">
      <c r="A11" s="3"/>
      <c r="B11" s="229" t="s">
        <v>36</v>
      </c>
      <c r="C11" s="229"/>
    </row>
    <row r="12" spans="1:3" x14ac:dyDescent="0.25">
      <c r="A12" s="3"/>
      <c r="B12" s="229" t="s">
        <v>38</v>
      </c>
      <c r="C12" s="229"/>
    </row>
    <row r="13" spans="1:3" x14ac:dyDescent="0.25">
      <c r="A13" s="3"/>
      <c r="B13" s="229" t="s">
        <v>39</v>
      </c>
      <c r="C13" s="229"/>
    </row>
    <row r="14" spans="1:3" x14ac:dyDescent="0.25">
      <c r="A14" s="3"/>
      <c r="B14" s="229" t="s">
        <v>488</v>
      </c>
      <c r="C14" s="229"/>
    </row>
    <row r="15" spans="1:3" x14ac:dyDescent="0.25">
      <c r="A15" s="3"/>
      <c r="B15" s="229" t="s">
        <v>523</v>
      </c>
      <c r="C15" s="229"/>
    </row>
    <row r="16" spans="1:3" x14ac:dyDescent="0.25">
      <c r="A16" s="3"/>
    </row>
    <row r="17" spans="1:3" x14ac:dyDescent="0.25">
      <c r="A17" s="3"/>
    </row>
    <row r="18" spans="1:3" ht="17.649999999999999" customHeight="1" x14ac:dyDescent="0.25">
      <c r="A18" s="230" t="s">
        <v>40</v>
      </c>
      <c r="B18" s="230"/>
      <c r="C18" s="230"/>
    </row>
    <row r="19" spans="1:3" ht="17.649999999999999" customHeight="1" x14ac:dyDescent="0.25">
      <c r="A19" s="230" t="s">
        <v>41</v>
      </c>
      <c r="B19" s="230"/>
      <c r="C19" s="230"/>
    </row>
    <row r="20" spans="1:3" ht="17.649999999999999" customHeight="1" x14ac:dyDescent="0.25">
      <c r="A20" s="230" t="s">
        <v>2</v>
      </c>
      <c r="B20" s="230"/>
      <c r="C20" s="230"/>
    </row>
    <row r="21" spans="1:3" ht="18.75" x14ac:dyDescent="0.25">
      <c r="A21" s="228" t="s">
        <v>489</v>
      </c>
      <c r="B21" s="228"/>
      <c r="C21" s="228"/>
    </row>
    <row r="22" spans="1:3" x14ac:dyDescent="0.25">
      <c r="A22" s="3" t="s">
        <v>23</v>
      </c>
      <c r="B22" s="5"/>
    </row>
    <row r="23" spans="1:3" x14ac:dyDescent="0.25">
      <c r="A23" s="6"/>
      <c r="B23" s="7"/>
      <c r="C23" s="8" t="s">
        <v>35</v>
      </c>
    </row>
    <row r="24" spans="1:3" s="12" customFormat="1" ht="31.5" x14ac:dyDescent="0.2">
      <c r="A24" s="9" t="s">
        <v>1</v>
      </c>
      <c r="B24" s="10" t="s">
        <v>32</v>
      </c>
      <c r="C24" s="11" t="s">
        <v>426</v>
      </c>
    </row>
    <row r="25" spans="1:3" x14ac:dyDescent="0.25">
      <c r="A25" s="13" t="s">
        <v>10</v>
      </c>
      <c r="B25" s="15" t="s">
        <v>4</v>
      </c>
      <c r="C25" s="16">
        <f>C26+C28+C30+C33+C38+C42</f>
        <v>146998645.62000003</v>
      </c>
    </row>
    <row r="26" spans="1:3" x14ac:dyDescent="0.25">
      <c r="A26" s="13" t="s">
        <v>11</v>
      </c>
      <c r="B26" s="15" t="s">
        <v>5</v>
      </c>
      <c r="C26" s="16">
        <f>C27</f>
        <v>72993442.700000003</v>
      </c>
    </row>
    <row r="27" spans="1:3" x14ac:dyDescent="0.25">
      <c r="A27" s="13" t="s">
        <v>12</v>
      </c>
      <c r="B27" s="15" t="s">
        <v>6</v>
      </c>
      <c r="C27" s="16">
        <v>72993442.700000003</v>
      </c>
    </row>
    <row r="28" spans="1:3" hidden="1" x14ac:dyDescent="0.25">
      <c r="A28" s="13" t="s">
        <v>13</v>
      </c>
      <c r="B28" s="15" t="s">
        <v>7</v>
      </c>
      <c r="C28" s="16">
        <f>C29</f>
        <v>0</v>
      </c>
    </row>
    <row r="29" spans="1:3" ht="31.5" hidden="1" x14ac:dyDescent="0.25">
      <c r="A29" s="13" t="s">
        <v>42</v>
      </c>
      <c r="B29" s="15" t="s">
        <v>43</v>
      </c>
      <c r="C29" s="16">
        <v>0</v>
      </c>
    </row>
    <row r="30" spans="1:3" x14ac:dyDescent="0.25">
      <c r="A30" s="13" t="s">
        <v>14</v>
      </c>
      <c r="B30" s="15" t="s">
        <v>8</v>
      </c>
      <c r="C30" s="16">
        <f>SUM(C31:C32)</f>
        <v>58204510</v>
      </c>
    </row>
    <row r="31" spans="1:3" x14ac:dyDescent="0.25">
      <c r="A31" s="20" t="s">
        <v>50</v>
      </c>
      <c r="B31" s="21" t="s">
        <v>51</v>
      </c>
      <c r="C31" s="16">
        <v>3006490</v>
      </c>
    </row>
    <row r="32" spans="1:3" x14ac:dyDescent="0.25">
      <c r="A32" s="13" t="s">
        <v>44</v>
      </c>
      <c r="B32" s="15" t="s">
        <v>45</v>
      </c>
      <c r="C32" s="16">
        <v>55198020</v>
      </c>
    </row>
    <row r="33" spans="1:3" ht="31.5" x14ac:dyDescent="0.25">
      <c r="A33" s="13" t="s">
        <v>15</v>
      </c>
      <c r="B33" s="15" t="s">
        <v>9</v>
      </c>
      <c r="C33" s="16">
        <f>SUM(C34:C37)</f>
        <v>14467155.350000001</v>
      </c>
    </row>
    <row r="34" spans="1:3" x14ac:dyDescent="0.25">
      <c r="A34" s="225" t="s">
        <v>534</v>
      </c>
      <c r="B34" s="226" t="s">
        <v>535</v>
      </c>
      <c r="C34" s="227">
        <v>1355191.26</v>
      </c>
    </row>
    <row r="35" spans="1:3" ht="63" x14ac:dyDescent="0.25">
      <c r="A35" s="13" t="s">
        <v>16</v>
      </c>
      <c r="B35" s="15" t="s">
        <v>3</v>
      </c>
      <c r="C35" s="16">
        <f>13612064.47-1355191.26</f>
        <v>12256873.210000001</v>
      </c>
    </row>
    <row r="36" spans="1:3" ht="31.5" x14ac:dyDescent="0.25">
      <c r="A36" s="13" t="s">
        <v>490</v>
      </c>
      <c r="B36" s="220" t="s">
        <v>491</v>
      </c>
      <c r="C36" s="16">
        <v>115000</v>
      </c>
    </row>
    <row r="37" spans="1:3" ht="63" x14ac:dyDescent="0.25">
      <c r="A37" s="13" t="s">
        <v>33</v>
      </c>
      <c r="B37" s="15" t="s">
        <v>19</v>
      </c>
      <c r="C37" s="16">
        <v>740090.88</v>
      </c>
    </row>
    <row r="38" spans="1:3" x14ac:dyDescent="0.25">
      <c r="A38" s="13" t="s">
        <v>17</v>
      </c>
      <c r="B38" s="15" t="s">
        <v>0</v>
      </c>
      <c r="C38" s="16">
        <f>C39</f>
        <v>515603.76999999996</v>
      </c>
    </row>
    <row r="39" spans="1:3" ht="31.5" x14ac:dyDescent="0.25">
      <c r="A39" s="13" t="s">
        <v>18</v>
      </c>
      <c r="B39" s="220" t="s">
        <v>34</v>
      </c>
      <c r="C39" s="16">
        <f>SUM(C40:C41)</f>
        <v>515603.76999999996</v>
      </c>
    </row>
    <row r="40" spans="1:3" ht="31.5" x14ac:dyDescent="0.25">
      <c r="A40" s="13" t="s">
        <v>484</v>
      </c>
      <c r="B40" s="220" t="s">
        <v>485</v>
      </c>
      <c r="C40" s="16">
        <v>441885.47</v>
      </c>
    </row>
    <row r="41" spans="1:3" ht="63" x14ac:dyDescent="0.25">
      <c r="A41" s="13" t="s">
        <v>486</v>
      </c>
      <c r="B41" s="220" t="s">
        <v>487</v>
      </c>
      <c r="C41" s="16">
        <v>73718.3</v>
      </c>
    </row>
    <row r="42" spans="1:3" x14ac:dyDescent="0.25">
      <c r="A42" s="13" t="s">
        <v>46</v>
      </c>
      <c r="B42" s="15" t="s">
        <v>47</v>
      </c>
      <c r="C42" s="16">
        <f>C43</f>
        <v>817933.8</v>
      </c>
    </row>
    <row r="43" spans="1:3" x14ac:dyDescent="0.25">
      <c r="A43" s="13" t="s">
        <v>48</v>
      </c>
      <c r="B43" s="15" t="s">
        <v>49</v>
      </c>
      <c r="C43" s="16">
        <f>866186.64-48252.84</f>
        <v>817933.8</v>
      </c>
    </row>
    <row r="44" spans="1:3" x14ac:dyDescent="0.25">
      <c r="A44" s="13" t="s">
        <v>28</v>
      </c>
      <c r="B44" s="15" t="s">
        <v>29</v>
      </c>
      <c r="C44" s="16">
        <f>C45</f>
        <v>2352383.66</v>
      </c>
    </row>
    <row r="45" spans="1:3" ht="31.5" x14ac:dyDescent="0.25">
      <c r="A45" s="13" t="s">
        <v>30</v>
      </c>
      <c r="B45" s="15" t="s">
        <v>31</v>
      </c>
      <c r="C45" s="16">
        <f>SUM(C46:C47)</f>
        <v>2352383.66</v>
      </c>
    </row>
    <row r="46" spans="1:3" x14ac:dyDescent="0.25">
      <c r="A46" s="13" t="s">
        <v>25</v>
      </c>
      <c r="B46" s="15" t="s">
        <v>24</v>
      </c>
      <c r="C46" s="16">
        <f>359490.84+63952</f>
        <v>423442.84</v>
      </c>
    </row>
    <row r="47" spans="1:3" x14ac:dyDescent="0.25">
      <c r="A47" s="13" t="s">
        <v>26</v>
      </c>
      <c r="B47" s="15" t="s">
        <v>20</v>
      </c>
      <c r="C47" s="16">
        <v>1928940.82</v>
      </c>
    </row>
    <row r="48" spans="1:3" x14ac:dyDescent="0.25">
      <c r="A48" s="17"/>
      <c r="B48" s="18" t="s">
        <v>27</v>
      </c>
      <c r="C48" s="19">
        <f>C25+C44</f>
        <v>149351029.28000003</v>
      </c>
    </row>
  </sheetData>
  <sheetProtection formatCells="0" formatColumns="0" formatRows="0" deleteColumns="0" deleteRows="0"/>
  <mergeCells count="16">
    <mergeCell ref="B6:C6"/>
    <mergeCell ref="B1:C1"/>
    <mergeCell ref="B2:C2"/>
    <mergeCell ref="B3:C3"/>
    <mergeCell ref="B4:C4"/>
    <mergeCell ref="B5:C5"/>
    <mergeCell ref="A21:C21"/>
    <mergeCell ref="B10:C10"/>
    <mergeCell ref="B11:C11"/>
    <mergeCell ref="B12:C12"/>
    <mergeCell ref="B14:C14"/>
    <mergeCell ref="A18:C18"/>
    <mergeCell ref="A20:C20"/>
    <mergeCell ref="B15:C15"/>
    <mergeCell ref="B13:C13"/>
    <mergeCell ref="A19:C19"/>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J117"/>
  <sheetViews>
    <sheetView view="pageBreakPreview" zoomScaleNormal="100" zoomScaleSheetLayoutView="100" workbookViewId="0">
      <selection activeCell="I18" sqref="I18"/>
    </sheetView>
  </sheetViews>
  <sheetFormatPr defaultColWidth="8.85546875" defaultRowHeight="15.75" x14ac:dyDescent="0.25"/>
  <cols>
    <col min="1" max="1" width="60.5703125" style="46" customWidth="1"/>
    <col min="2" max="4" width="4.42578125" style="47" customWidth="1"/>
    <col min="5" max="5" width="7.85546875" style="47" customWidth="1"/>
    <col min="6" max="6" width="8.140625" style="47" customWidth="1"/>
    <col min="7" max="8" width="4.7109375" style="47" customWidth="1"/>
    <col min="9" max="10" width="18.28515625" style="48" customWidth="1"/>
    <col min="11" max="16384" width="8.85546875" style="40"/>
  </cols>
  <sheetData>
    <row r="1" spans="1:10" ht="15.75" customHeight="1" x14ac:dyDescent="0.25">
      <c r="A1" s="38"/>
      <c r="B1" s="39"/>
      <c r="C1" s="39"/>
      <c r="D1" s="39"/>
      <c r="E1" s="39"/>
      <c r="F1" s="256" t="s">
        <v>361</v>
      </c>
      <c r="G1" s="256"/>
      <c r="H1" s="256"/>
      <c r="I1" s="256"/>
      <c r="J1" s="256"/>
    </row>
    <row r="2" spans="1:10" ht="15.75" customHeight="1" x14ac:dyDescent="0.25">
      <c r="A2" s="38"/>
      <c r="B2" s="39"/>
      <c r="C2" s="39"/>
      <c r="D2" s="39"/>
      <c r="E2" s="39"/>
      <c r="F2" s="256" t="s">
        <v>36</v>
      </c>
      <c r="G2" s="256"/>
      <c r="H2" s="256"/>
      <c r="I2" s="256"/>
      <c r="J2" s="256"/>
    </row>
    <row r="3" spans="1:10" x14ac:dyDescent="0.25">
      <c r="A3" s="38"/>
      <c r="B3" s="39"/>
      <c r="C3" s="39"/>
      <c r="D3" s="39"/>
      <c r="E3" s="39"/>
      <c r="F3" s="238" t="s">
        <v>38</v>
      </c>
      <c r="G3" s="238"/>
      <c r="H3" s="238"/>
      <c r="I3" s="238"/>
      <c r="J3" s="238"/>
    </row>
    <row r="4" spans="1:10" x14ac:dyDescent="0.25">
      <c r="A4" s="38"/>
      <c r="B4" s="39"/>
      <c r="C4" s="39"/>
      <c r="D4" s="39"/>
      <c r="E4" s="39"/>
      <c r="F4" s="238" t="s">
        <v>39</v>
      </c>
      <c r="G4" s="238"/>
      <c r="H4" s="238"/>
      <c r="I4" s="238"/>
      <c r="J4" s="238"/>
    </row>
    <row r="5" spans="1:10" ht="15.75" customHeight="1" x14ac:dyDescent="0.25">
      <c r="A5" s="38"/>
      <c r="B5" s="39"/>
      <c r="C5" s="39"/>
      <c r="D5" s="39"/>
      <c r="E5" s="39"/>
      <c r="F5" s="256" t="s">
        <v>488</v>
      </c>
      <c r="G5" s="256"/>
      <c r="H5" s="256"/>
      <c r="I5" s="256"/>
      <c r="J5" s="256"/>
    </row>
    <row r="6" spans="1:10" ht="15.75" customHeight="1" x14ac:dyDescent="0.25">
      <c r="A6" s="38"/>
      <c r="B6" s="39"/>
      <c r="C6" s="39"/>
      <c r="D6" s="39"/>
      <c r="E6" s="39"/>
      <c r="F6" s="256" t="s">
        <v>523</v>
      </c>
      <c r="G6" s="256"/>
      <c r="H6" s="256"/>
      <c r="I6" s="256"/>
      <c r="J6" s="256"/>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7.5" customHeight="1" x14ac:dyDescent="0.25">
      <c r="A9" s="245" t="s">
        <v>516</v>
      </c>
      <c r="B9" s="245"/>
      <c r="C9" s="245"/>
      <c r="D9" s="245"/>
      <c r="E9" s="245"/>
      <c r="F9" s="245"/>
      <c r="G9" s="245"/>
      <c r="H9" s="245"/>
      <c r="I9" s="245"/>
      <c r="J9" s="245"/>
    </row>
    <row r="10" spans="1:10" ht="18.75" x14ac:dyDescent="0.25">
      <c r="A10" s="95"/>
      <c r="B10" s="95"/>
      <c r="C10" s="95"/>
      <c r="D10" s="95"/>
      <c r="E10" s="95"/>
      <c r="F10" s="95"/>
      <c r="G10" s="95"/>
      <c r="H10" s="95"/>
      <c r="I10" s="95"/>
      <c r="J10" s="95"/>
    </row>
    <row r="11" spans="1:10" x14ac:dyDescent="0.25">
      <c r="A11" s="255" t="s">
        <v>35</v>
      </c>
      <c r="B11" s="255"/>
      <c r="C11" s="255"/>
      <c r="D11" s="255"/>
      <c r="E11" s="255"/>
      <c r="F11" s="255"/>
      <c r="G11" s="255"/>
      <c r="H11" s="255"/>
      <c r="I11" s="255"/>
      <c r="J11" s="255"/>
    </row>
    <row r="12" spans="1:10" ht="94.5" x14ac:dyDescent="0.25">
      <c r="A12" s="45" t="s">
        <v>74</v>
      </c>
      <c r="B12" s="252" t="s">
        <v>77</v>
      </c>
      <c r="C12" s="253"/>
      <c r="D12" s="253"/>
      <c r="E12" s="254"/>
      <c r="F12" s="45" t="s">
        <v>360</v>
      </c>
      <c r="G12" s="120" t="s">
        <v>344</v>
      </c>
      <c r="H12" s="45" t="s">
        <v>345</v>
      </c>
      <c r="I12" s="45" t="s">
        <v>474</v>
      </c>
      <c r="J12" s="45" t="s">
        <v>493</v>
      </c>
    </row>
    <row r="13" spans="1:10" ht="47.25" x14ac:dyDescent="0.25">
      <c r="A13" s="111" t="s">
        <v>182</v>
      </c>
      <c r="B13" s="112" t="s">
        <v>80</v>
      </c>
      <c r="C13" s="113" t="s">
        <v>82</v>
      </c>
      <c r="D13" s="112" t="s">
        <v>83</v>
      </c>
      <c r="E13" s="112" t="s">
        <v>84</v>
      </c>
      <c r="F13" s="114" t="s">
        <v>349</v>
      </c>
      <c r="G13" s="115" t="s">
        <v>349</v>
      </c>
      <c r="H13" s="115" t="s">
        <v>349</v>
      </c>
      <c r="I13" s="116">
        <f>I14+I18</f>
        <v>2729516.28</v>
      </c>
      <c r="J13" s="116">
        <f>J14+J18</f>
        <v>2799019.31</v>
      </c>
    </row>
    <row r="14" spans="1:10" x14ac:dyDescent="0.25">
      <c r="A14" s="117" t="s">
        <v>362</v>
      </c>
      <c r="B14" s="118" t="s">
        <v>80</v>
      </c>
      <c r="C14" s="52" t="s">
        <v>85</v>
      </c>
      <c r="D14" s="118" t="s">
        <v>83</v>
      </c>
      <c r="E14" s="118" t="s">
        <v>84</v>
      </c>
      <c r="F14" s="97" t="s">
        <v>349</v>
      </c>
      <c r="G14" s="51" t="s">
        <v>349</v>
      </c>
      <c r="H14" s="51" t="s">
        <v>349</v>
      </c>
      <c r="I14" s="119">
        <f>SUM(I15:I17)</f>
        <v>2619516.2799999998</v>
      </c>
      <c r="J14" s="119">
        <f>SUM(J15:J17)</f>
        <v>2689019.31</v>
      </c>
    </row>
    <row r="15" spans="1:10" x14ac:dyDescent="0.25">
      <c r="A15" s="117" t="s">
        <v>184</v>
      </c>
      <c r="B15" s="118" t="s">
        <v>80</v>
      </c>
      <c r="C15" s="52" t="s">
        <v>85</v>
      </c>
      <c r="D15" s="118" t="s">
        <v>83</v>
      </c>
      <c r="E15" s="118">
        <v>29060</v>
      </c>
      <c r="F15" s="97">
        <v>240</v>
      </c>
      <c r="G15" s="51">
        <v>1</v>
      </c>
      <c r="H15" s="51">
        <v>13</v>
      </c>
      <c r="I15" s="119">
        <f>'Прил 8'!J49</f>
        <v>2366265.34</v>
      </c>
      <c r="J15" s="119">
        <f>'Прил 8'!K49</f>
        <v>2429747.77</v>
      </c>
    </row>
    <row r="16" spans="1:10" ht="31.5" hidden="1" x14ac:dyDescent="0.25">
      <c r="A16" s="117" t="s">
        <v>186</v>
      </c>
      <c r="B16" s="118" t="s">
        <v>80</v>
      </c>
      <c r="C16" s="52" t="s">
        <v>85</v>
      </c>
      <c r="D16" s="118" t="s">
        <v>83</v>
      </c>
      <c r="E16" s="118">
        <v>29270</v>
      </c>
      <c r="F16" s="97">
        <v>240</v>
      </c>
      <c r="G16" s="51">
        <v>1</v>
      </c>
      <c r="H16" s="51">
        <v>13</v>
      </c>
      <c r="I16" s="119">
        <f>'Прил 8'!J51</f>
        <v>0</v>
      </c>
      <c r="J16" s="119">
        <f>'Прил 8'!K51</f>
        <v>0</v>
      </c>
    </row>
    <row r="17" spans="1:10" x14ac:dyDescent="0.25">
      <c r="A17" s="117" t="s">
        <v>188</v>
      </c>
      <c r="B17" s="118" t="s">
        <v>80</v>
      </c>
      <c r="C17" s="52" t="s">
        <v>85</v>
      </c>
      <c r="D17" s="118" t="s">
        <v>83</v>
      </c>
      <c r="E17" s="118">
        <v>29290</v>
      </c>
      <c r="F17" s="97">
        <v>240</v>
      </c>
      <c r="G17" s="51">
        <v>1</v>
      </c>
      <c r="H17" s="51">
        <v>13</v>
      </c>
      <c r="I17" s="119">
        <f>'Прил 8'!J53</f>
        <v>253250.94</v>
      </c>
      <c r="J17" s="119">
        <f>'Прил 8'!K53</f>
        <v>259271.54</v>
      </c>
    </row>
    <row r="18" spans="1:10" ht="47.25" x14ac:dyDescent="0.25">
      <c r="A18" s="117" t="s">
        <v>363</v>
      </c>
      <c r="B18" s="118" t="s">
        <v>80</v>
      </c>
      <c r="C18" s="52">
        <v>2</v>
      </c>
      <c r="D18" s="118" t="s">
        <v>83</v>
      </c>
      <c r="E18" s="118" t="s">
        <v>84</v>
      </c>
      <c r="F18" s="97"/>
      <c r="G18" s="51"/>
      <c r="H18" s="51"/>
      <c r="I18" s="119">
        <f>I19</f>
        <v>110000</v>
      </c>
      <c r="J18" s="119">
        <f>J19</f>
        <v>110000</v>
      </c>
    </row>
    <row r="19" spans="1:10" ht="31.5" x14ac:dyDescent="0.25">
      <c r="A19" s="117" t="s">
        <v>191</v>
      </c>
      <c r="B19" s="118" t="s">
        <v>80</v>
      </c>
      <c r="C19" s="52">
        <v>2</v>
      </c>
      <c r="D19" s="118" t="s">
        <v>83</v>
      </c>
      <c r="E19" s="118">
        <v>29070</v>
      </c>
      <c r="F19" s="97">
        <v>240</v>
      </c>
      <c r="G19" s="51">
        <v>1</v>
      </c>
      <c r="H19" s="51">
        <v>13</v>
      </c>
      <c r="I19" s="119">
        <f>'Прил 8'!J56</f>
        <v>110000</v>
      </c>
      <c r="J19" s="119">
        <f>'Прил 8'!K56</f>
        <v>110000</v>
      </c>
    </row>
    <row r="20" spans="1:10" ht="110.25" x14ac:dyDescent="0.25">
      <c r="A20" s="117" t="s">
        <v>223</v>
      </c>
      <c r="B20" s="118" t="s">
        <v>81</v>
      </c>
      <c r="C20" s="52" t="s">
        <v>82</v>
      </c>
      <c r="D20" s="118" t="s">
        <v>83</v>
      </c>
      <c r="E20" s="118" t="s">
        <v>84</v>
      </c>
      <c r="F20" s="97" t="s">
        <v>349</v>
      </c>
      <c r="G20" s="51" t="s">
        <v>349</v>
      </c>
      <c r="H20" s="51" t="s">
        <v>349</v>
      </c>
      <c r="I20" s="119">
        <f>I21+I25+I27+I29</f>
        <v>1512319.6</v>
      </c>
      <c r="J20" s="119">
        <f>J21+J25+J27+J29</f>
        <v>1412319.6</v>
      </c>
    </row>
    <row r="21" spans="1:10" ht="31.5" x14ac:dyDescent="0.25">
      <c r="A21" s="117" t="s">
        <v>364</v>
      </c>
      <c r="B21" s="118" t="s">
        <v>81</v>
      </c>
      <c r="C21" s="52" t="s">
        <v>85</v>
      </c>
      <c r="D21" s="118" t="s">
        <v>83</v>
      </c>
      <c r="E21" s="118" t="s">
        <v>84</v>
      </c>
      <c r="F21" s="97" t="s">
        <v>349</v>
      </c>
      <c r="G21" s="51" t="s">
        <v>349</v>
      </c>
      <c r="H21" s="51" t="s">
        <v>349</v>
      </c>
      <c r="I21" s="119">
        <f>SUM(I22:I24)</f>
        <v>820000</v>
      </c>
      <c r="J21" s="119">
        <f>SUM(J22:J24)</f>
        <v>720000</v>
      </c>
    </row>
    <row r="22" spans="1:10" ht="31.5" x14ac:dyDescent="0.25">
      <c r="A22" s="117" t="s">
        <v>225</v>
      </c>
      <c r="B22" s="118" t="s">
        <v>81</v>
      </c>
      <c r="C22" s="52">
        <v>1</v>
      </c>
      <c r="D22" s="118" t="s">
        <v>83</v>
      </c>
      <c r="E22" s="118">
        <v>29080</v>
      </c>
      <c r="F22" s="97">
        <v>240</v>
      </c>
      <c r="G22" s="51">
        <v>3</v>
      </c>
      <c r="H22" s="51">
        <v>9</v>
      </c>
      <c r="I22" s="119">
        <f>'Прил 8'!J112</f>
        <v>10000</v>
      </c>
      <c r="J22" s="119">
        <f>'Прил 8'!K112</f>
        <v>10000</v>
      </c>
    </row>
    <row r="23" spans="1:10" ht="31.5" x14ac:dyDescent="0.25">
      <c r="A23" s="117" t="s">
        <v>473</v>
      </c>
      <c r="B23" s="118" t="s">
        <v>81</v>
      </c>
      <c r="C23" s="52">
        <v>1</v>
      </c>
      <c r="D23" s="118" t="s">
        <v>83</v>
      </c>
      <c r="E23" s="118">
        <v>29560</v>
      </c>
      <c r="F23" s="97">
        <v>240</v>
      </c>
      <c r="G23" s="51">
        <v>3</v>
      </c>
      <c r="H23" s="51">
        <v>9</v>
      </c>
      <c r="I23" s="119">
        <f>'Прил 8'!J114</f>
        <v>10000</v>
      </c>
      <c r="J23" s="119">
        <f>'Прил 8'!K114</f>
        <v>10000</v>
      </c>
    </row>
    <row r="24" spans="1:10" x14ac:dyDescent="0.25">
      <c r="A24" s="117" t="s">
        <v>228</v>
      </c>
      <c r="B24" s="118" t="s">
        <v>81</v>
      </c>
      <c r="C24" s="52">
        <v>1</v>
      </c>
      <c r="D24" s="118" t="s">
        <v>83</v>
      </c>
      <c r="E24" s="118">
        <v>29580</v>
      </c>
      <c r="F24" s="97">
        <v>240</v>
      </c>
      <c r="G24" s="51">
        <v>3</v>
      </c>
      <c r="H24" s="51">
        <v>9</v>
      </c>
      <c r="I24" s="119">
        <f>'Прил 8'!J116</f>
        <v>800000</v>
      </c>
      <c r="J24" s="119">
        <f>'Прил 8'!K116</f>
        <v>700000</v>
      </c>
    </row>
    <row r="25" spans="1:10" ht="63" x14ac:dyDescent="0.25">
      <c r="A25" s="117" t="s">
        <v>365</v>
      </c>
      <c r="B25" s="118" t="s">
        <v>81</v>
      </c>
      <c r="C25" s="52">
        <v>2</v>
      </c>
      <c r="D25" s="118" t="s">
        <v>83</v>
      </c>
      <c r="E25" s="118" t="s">
        <v>84</v>
      </c>
      <c r="F25" s="97"/>
      <c r="G25" s="51"/>
      <c r="H25" s="51"/>
      <c r="I25" s="119">
        <f>I26</f>
        <v>5000</v>
      </c>
      <c r="J25" s="119">
        <f>J26</f>
        <v>5000</v>
      </c>
    </row>
    <row r="26" spans="1:10" ht="31.5" x14ac:dyDescent="0.25">
      <c r="A26" s="117" t="s">
        <v>231</v>
      </c>
      <c r="B26" s="118" t="s">
        <v>81</v>
      </c>
      <c r="C26" s="52">
        <v>2</v>
      </c>
      <c r="D26" s="118" t="s">
        <v>83</v>
      </c>
      <c r="E26" s="118">
        <v>29030</v>
      </c>
      <c r="F26" s="97">
        <v>240</v>
      </c>
      <c r="G26" s="51">
        <v>3</v>
      </c>
      <c r="H26" s="51">
        <v>10</v>
      </c>
      <c r="I26" s="119">
        <f>'Прил 8'!J121</f>
        <v>5000</v>
      </c>
      <c r="J26" s="119">
        <f>'Прил 8'!K121</f>
        <v>5000</v>
      </c>
    </row>
    <row r="27" spans="1:10" ht="78.75" x14ac:dyDescent="0.25">
      <c r="A27" s="117" t="s">
        <v>366</v>
      </c>
      <c r="B27" s="118" t="s">
        <v>81</v>
      </c>
      <c r="C27" s="52">
        <v>3</v>
      </c>
      <c r="D27" s="118" t="s">
        <v>83</v>
      </c>
      <c r="E27" s="118" t="s">
        <v>84</v>
      </c>
      <c r="F27" s="97"/>
      <c r="G27" s="51"/>
      <c r="H27" s="51"/>
      <c r="I27" s="119">
        <f>SUM(I28:I28)</f>
        <v>427319.6</v>
      </c>
      <c r="J27" s="119">
        <f>SUM(J28:J28)</f>
        <v>427319.6</v>
      </c>
    </row>
    <row r="28" spans="1:10" ht="47.25" x14ac:dyDescent="0.25">
      <c r="A28" s="117" t="s">
        <v>234</v>
      </c>
      <c r="B28" s="118" t="s">
        <v>81</v>
      </c>
      <c r="C28" s="52">
        <v>3</v>
      </c>
      <c r="D28" s="118" t="s">
        <v>83</v>
      </c>
      <c r="E28" s="118">
        <v>29520</v>
      </c>
      <c r="F28" s="97">
        <v>240</v>
      </c>
      <c r="G28" s="51">
        <v>3</v>
      </c>
      <c r="H28" s="51">
        <v>10</v>
      </c>
      <c r="I28" s="119">
        <f>'Прил 8'!J124</f>
        <v>427319.6</v>
      </c>
      <c r="J28" s="119">
        <f>'Прил 8'!K124</f>
        <v>427319.6</v>
      </c>
    </row>
    <row r="29" spans="1:10" ht="31.5" x14ac:dyDescent="0.25">
      <c r="A29" s="117" t="s">
        <v>367</v>
      </c>
      <c r="B29" s="118" t="s">
        <v>81</v>
      </c>
      <c r="C29" s="52">
        <v>4</v>
      </c>
      <c r="D29" s="118" t="s">
        <v>83</v>
      </c>
      <c r="E29" s="118" t="s">
        <v>84</v>
      </c>
      <c r="F29" s="97"/>
      <c r="G29" s="51"/>
      <c r="H29" s="51"/>
      <c r="I29" s="119">
        <f>SUM(I30:I30)</f>
        <v>260000</v>
      </c>
      <c r="J29" s="119">
        <f>SUM(J30:J30)</f>
        <v>260000</v>
      </c>
    </row>
    <row r="30" spans="1:10" x14ac:dyDescent="0.25">
      <c r="A30" s="117" t="s">
        <v>239</v>
      </c>
      <c r="B30" s="118" t="s">
        <v>81</v>
      </c>
      <c r="C30" s="52">
        <v>4</v>
      </c>
      <c r="D30" s="118" t="s">
        <v>83</v>
      </c>
      <c r="E30" s="118">
        <v>29530</v>
      </c>
      <c r="F30" s="97">
        <v>240</v>
      </c>
      <c r="G30" s="51">
        <v>3</v>
      </c>
      <c r="H30" s="51">
        <v>10</v>
      </c>
      <c r="I30" s="119">
        <f>'Прил 8'!J127</f>
        <v>260000</v>
      </c>
      <c r="J30" s="119">
        <f>'Прил 8'!K127</f>
        <v>260000</v>
      </c>
    </row>
    <row r="31" spans="1:10" ht="47.25" x14ac:dyDescent="0.25">
      <c r="A31" s="117" t="s">
        <v>241</v>
      </c>
      <c r="B31" s="118" t="s">
        <v>87</v>
      </c>
      <c r="C31" s="52" t="s">
        <v>82</v>
      </c>
      <c r="D31" s="118" t="s">
        <v>83</v>
      </c>
      <c r="E31" s="118" t="s">
        <v>84</v>
      </c>
      <c r="F31" s="97" t="s">
        <v>349</v>
      </c>
      <c r="G31" s="51" t="s">
        <v>349</v>
      </c>
      <c r="H31" s="51" t="s">
        <v>349</v>
      </c>
      <c r="I31" s="119">
        <f>I32+I39+I43+I52</f>
        <v>88720674.420000017</v>
      </c>
      <c r="J31" s="119">
        <f>J32+J39+J43+J52</f>
        <v>90122939.110000014</v>
      </c>
    </row>
    <row r="32" spans="1:10" ht="63" x14ac:dyDescent="0.25">
      <c r="A32" s="117" t="s">
        <v>368</v>
      </c>
      <c r="B32" s="118" t="s">
        <v>87</v>
      </c>
      <c r="C32" s="52" t="s">
        <v>85</v>
      </c>
      <c r="D32" s="118" t="s">
        <v>83</v>
      </c>
      <c r="E32" s="118" t="s">
        <v>84</v>
      </c>
      <c r="F32" s="97" t="s">
        <v>349</v>
      </c>
      <c r="G32" s="51" t="s">
        <v>349</v>
      </c>
      <c r="H32" s="51" t="s">
        <v>349</v>
      </c>
      <c r="I32" s="119">
        <f>SUM(I33:I38)</f>
        <v>30417575.580000002</v>
      </c>
      <c r="J32" s="119">
        <f>SUM(J33:J38)</f>
        <v>30417575.580000002</v>
      </c>
    </row>
    <row r="33" spans="1:10" x14ac:dyDescent="0.25">
      <c r="A33" s="117" t="s">
        <v>243</v>
      </c>
      <c r="B33" s="118" t="s">
        <v>87</v>
      </c>
      <c r="C33" s="52">
        <v>1</v>
      </c>
      <c r="D33" s="118" t="s">
        <v>83</v>
      </c>
      <c r="E33" s="118">
        <v>29100</v>
      </c>
      <c r="F33" s="97">
        <v>240</v>
      </c>
      <c r="G33" s="51">
        <v>4</v>
      </c>
      <c r="H33" s="51">
        <v>9</v>
      </c>
      <c r="I33" s="119">
        <f>'Прил 8'!J139</f>
        <v>17491100.039999999</v>
      </c>
      <c r="J33" s="119">
        <f>'Прил 8'!K139</f>
        <v>16976041.030000001</v>
      </c>
    </row>
    <row r="34" spans="1:10" hidden="1" x14ac:dyDescent="0.25">
      <c r="A34" s="117" t="s">
        <v>245</v>
      </c>
      <c r="B34" s="118" t="s">
        <v>87</v>
      </c>
      <c r="C34" s="52">
        <v>1</v>
      </c>
      <c r="D34" s="118" t="s">
        <v>83</v>
      </c>
      <c r="E34" s="118">
        <v>29110</v>
      </c>
      <c r="F34" s="97">
        <v>240</v>
      </c>
      <c r="G34" s="51">
        <v>4</v>
      </c>
      <c r="H34" s="51">
        <v>9</v>
      </c>
      <c r="I34" s="119">
        <f>'Прил 8'!J141</f>
        <v>0</v>
      </c>
      <c r="J34" s="119">
        <f>'Прил 8'!K141</f>
        <v>0</v>
      </c>
    </row>
    <row r="35" spans="1:10" s="165" customFormat="1" hidden="1" x14ac:dyDescent="0.25">
      <c r="A35" s="163" t="s">
        <v>247</v>
      </c>
      <c r="B35" s="164" t="s">
        <v>87</v>
      </c>
      <c r="C35" s="52">
        <v>1</v>
      </c>
      <c r="D35" s="118" t="s">
        <v>83</v>
      </c>
      <c r="E35" s="118" t="s">
        <v>248</v>
      </c>
      <c r="F35" s="97">
        <v>240</v>
      </c>
      <c r="G35" s="51">
        <v>4</v>
      </c>
      <c r="H35" s="51">
        <v>9</v>
      </c>
      <c r="I35" s="119">
        <f>'Прил 8'!J143</f>
        <v>0</v>
      </c>
      <c r="J35" s="119">
        <f>'Прил 8'!K143</f>
        <v>0</v>
      </c>
    </row>
    <row r="36" spans="1:10" ht="31.5" x14ac:dyDescent="0.25">
      <c r="A36" s="117" t="s">
        <v>249</v>
      </c>
      <c r="B36" s="118" t="s">
        <v>87</v>
      </c>
      <c r="C36" s="52">
        <v>1</v>
      </c>
      <c r="D36" s="118" t="s">
        <v>83</v>
      </c>
      <c r="E36" s="118">
        <v>29130</v>
      </c>
      <c r="F36" s="97">
        <v>240</v>
      </c>
      <c r="G36" s="51">
        <v>4</v>
      </c>
      <c r="H36" s="51">
        <v>9</v>
      </c>
      <c r="I36" s="119">
        <f>'Прил 8'!J145</f>
        <v>50000</v>
      </c>
      <c r="J36" s="119">
        <f>'Прил 8'!K145</f>
        <v>50000</v>
      </c>
    </row>
    <row r="37" spans="1:10" x14ac:dyDescent="0.25">
      <c r="A37" s="117" t="s">
        <v>251</v>
      </c>
      <c r="B37" s="118" t="s">
        <v>87</v>
      </c>
      <c r="C37" s="52">
        <v>1</v>
      </c>
      <c r="D37" s="118" t="s">
        <v>83</v>
      </c>
      <c r="E37" s="118">
        <v>29330</v>
      </c>
      <c r="F37" s="97">
        <v>240</v>
      </c>
      <c r="G37" s="51">
        <v>4</v>
      </c>
      <c r="H37" s="51">
        <v>9</v>
      </c>
      <c r="I37" s="119">
        <f>'Прил 8'!J147</f>
        <v>10111313.630000001</v>
      </c>
      <c r="J37" s="119">
        <f>'Прил 8'!K147</f>
        <v>10515766.17</v>
      </c>
    </row>
    <row r="38" spans="1:10" ht="31.5" x14ac:dyDescent="0.25">
      <c r="A38" s="117" t="s">
        <v>255</v>
      </c>
      <c r="B38" s="118" t="s">
        <v>87</v>
      </c>
      <c r="C38" s="52">
        <v>1</v>
      </c>
      <c r="D38" s="118" t="s">
        <v>83</v>
      </c>
      <c r="E38" s="118">
        <v>29590</v>
      </c>
      <c r="F38" s="97">
        <v>240</v>
      </c>
      <c r="G38" s="51">
        <v>4</v>
      </c>
      <c r="H38" s="51">
        <v>9</v>
      </c>
      <c r="I38" s="119">
        <f>'Прил 8'!J149</f>
        <v>2765161.91</v>
      </c>
      <c r="J38" s="119">
        <f>'Прил 8'!K149</f>
        <v>2875768.38</v>
      </c>
    </row>
    <row r="39" spans="1:10" ht="31.5" x14ac:dyDescent="0.25">
      <c r="A39" s="117" t="s">
        <v>369</v>
      </c>
      <c r="B39" s="118" t="s">
        <v>87</v>
      </c>
      <c r="C39" s="52">
        <v>2</v>
      </c>
      <c r="D39" s="118" t="s">
        <v>83</v>
      </c>
      <c r="E39" s="118" t="s">
        <v>84</v>
      </c>
      <c r="F39" s="97"/>
      <c r="G39" s="51"/>
      <c r="H39" s="51"/>
      <c r="I39" s="119">
        <f>SUM(I40:I42)</f>
        <v>8955050.0700000003</v>
      </c>
      <c r="J39" s="119">
        <f>SUM(J40:J42)</f>
        <v>9153926.3200000003</v>
      </c>
    </row>
    <row r="40" spans="1:10" hidden="1" x14ac:dyDescent="0.25">
      <c r="A40" s="57" t="s">
        <v>273</v>
      </c>
      <c r="B40" s="118" t="s">
        <v>87</v>
      </c>
      <c r="C40" s="52">
        <v>2</v>
      </c>
      <c r="D40" s="118" t="s">
        <v>83</v>
      </c>
      <c r="E40" s="118" t="s">
        <v>266</v>
      </c>
      <c r="F40" s="97">
        <v>240</v>
      </c>
      <c r="G40" s="51">
        <v>5</v>
      </c>
      <c r="H40" s="51">
        <v>3</v>
      </c>
      <c r="I40" s="119">
        <f>'Прил 8'!J176</f>
        <v>0</v>
      </c>
      <c r="J40" s="119">
        <f>'Прил 8'!K176</f>
        <v>0</v>
      </c>
    </row>
    <row r="41" spans="1:10" ht="31.5" x14ac:dyDescent="0.25">
      <c r="A41" s="117" t="s">
        <v>274</v>
      </c>
      <c r="B41" s="118" t="s">
        <v>87</v>
      </c>
      <c r="C41" s="118" t="s">
        <v>88</v>
      </c>
      <c r="D41" s="118" t="s">
        <v>83</v>
      </c>
      <c r="E41" s="118" t="s">
        <v>275</v>
      </c>
      <c r="F41" s="118" t="s">
        <v>91</v>
      </c>
      <c r="G41" s="118" t="s">
        <v>99</v>
      </c>
      <c r="H41" s="118" t="s">
        <v>87</v>
      </c>
      <c r="I41" s="119">
        <f>'Прил 8'!J178</f>
        <v>7955050.0700000003</v>
      </c>
      <c r="J41" s="119">
        <f>'Прил 8'!K178</f>
        <v>8153926.3200000003</v>
      </c>
    </row>
    <row r="42" spans="1:10" x14ac:dyDescent="0.25">
      <c r="A42" s="117" t="s">
        <v>276</v>
      </c>
      <c r="B42" s="118" t="s">
        <v>87</v>
      </c>
      <c r="C42" s="118" t="s">
        <v>88</v>
      </c>
      <c r="D42" s="118" t="s">
        <v>83</v>
      </c>
      <c r="E42" s="118" t="s">
        <v>277</v>
      </c>
      <c r="F42" s="118" t="s">
        <v>91</v>
      </c>
      <c r="G42" s="118" t="s">
        <v>99</v>
      </c>
      <c r="H42" s="118" t="s">
        <v>87</v>
      </c>
      <c r="I42" s="119">
        <f>'Прил 8'!J180</f>
        <v>1000000</v>
      </c>
      <c r="J42" s="119">
        <f>'Прил 8'!K180</f>
        <v>1000000</v>
      </c>
    </row>
    <row r="43" spans="1:10" ht="47.25" x14ac:dyDescent="0.25">
      <c r="A43" s="117" t="s">
        <v>370</v>
      </c>
      <c r="B43" s="118" t="s">
        <v>87</v>
      </c>
      <c r="C43" s="52">
        <v>3</v>
      </c>
      <c r="D43" s="118" t="s">
        <v>83</v>
      </c>
      <c r="E43" s="118" t="s">
        <v>84</v>
      </c>
      <c r="F43" s="97"/>
      <c r="G43" s="51"/>
      <c r="H43" s="51"/>
      <c r="I43" s="119">
        <f>SUM(I44:I51)</f>
        <v>24648026.130000003</v>
      </c>
      <c r="J43" s="119">
        <f>SUM(J44:J51)</f>
        <v>24743376</v>
      </c>
    </row>
    <row r="44" spans="1:10" x14ac:dyDescent="0.25">
      <c r="A44" s="117" t="s">
        <v>279</v>
      </c>
      <c r="B44" s="118" t="s">
        <v>87</v>
      </c>
      <c r="C44" s="118" t="s">
        <v>89</v>
      </c>
      <c r="D44" s="118" t="s">
        <v>83</v>
      </c>
      <c r="E44" s="118" t="s">
        <v>280</v>
      </c>
      <c r="F44" s="118" t="s">
        <v>91</v>
      </c>
      <c r="G44" s="118" t="s">
        <v>99</v>
      </c>
      <c r="H44" s="118" t="s">
        <v>87</v>
      </c>
      <c r="I44" s="119">
        <f>'Прил 8'!J183</f>
        <v>520000</v>
      </c>
      <c r="J44" s="119">
        <f>'Прил 8'!K183</f>
        <v>520000</v>
      </c>
    </row>
    <row r="45" spans="1:10" x14ac:dyDescent="0.25">
      <c r="A45" s="117" t="s">
        <v>281</v>
      </c>
      <c r="B45" s="118" t="s">
        <v>87</v>
      </c>
      <c r="C45" s="118" t="s">
        <v>89</v>
      </c>
      <c r="D45" s="118" t="s">
        <v>83</v>
      </c>
      <c r="E45" s="118" t="s">
        <v>282</v>
      </c>
      <c r="F45" s="118" t="s">
        <v>91</v>
      </c>
      <c r="G45" s="118" t="s">
        <v>99</v>
      </c>
      <c r="H45" s="118" t="s">
        <v>87</v>
      </c>
      <c r="I45" s="119">
        <f>'Прил 8'!J185</f>
        <v>600000</v>
      </c>
      <c r="J45" s="119">
        <f>'Прил 8'!K185</f>
        <v>600000</v>
      </c>
    </row>
    <row r="46" spans="1:10" x14ac:dyDescent="0.25">
      <c r="A46" s="117" t="s">
        <v>283</v>
      </c>
      <c r="B46" s="118" t="s">
        <v>87</v>
      </c>
      <c r="C46" s="118" t="s">
        <v>89</v>
      </c>
      <c r="D46" s="118" t="s">
        <v>83</v>
      </c>
      <c r="E46" s="118" t="s">
        <v>371</v>
      </c>
      <c r="F46" s="118" t="s">
        <v>91</v>
      </c>
      <c r="G46" s="118" t="s">
        <v>99</v>
      </c>
      <c r="H46" s="118" t="s">
        <v>87</v>
      </c>
      <c r="I46" s="119">
        <f>'Прил 8'!J187</f>
        <v>1629545.98</v>
      </c>
      <c r="J46" s="119">
        <f>'Прил 8'!K187</f>
        <v>1682136.9</v>
      </c>
    </row>
    <row r="47" spans="1:10" x14ac:dyDescent="0.25">
      <c r="A47" s="117" t="s">
        <v>284</v>
      </c>
      <c r="B47" s="118" t="s">
        <v>87</v>
      </c>
      <c r="C47" s="118" t="s">
        <v>89</v>
      </c>
      <c r="D47" s="118" t="s">
        <v>83</v>
      </c>
      <c r="E47" s="118" t="s">
        <v>285</v>
      </c>
      <c r="F47" s="118" t="s">
        <v>91</v>
      </c>
      <c r="G47" s="118" t="s">
        <v>99</v>
      </c>
      <c r="H47" s="118" t="s">
        <v>87</v>
      </c>
      <c r="I47" s="119">
        <f>'Прил 8'!J189</f>
        <v>12898480.15</v>
      </c>
      <c r="J47" s="119">
        <f>'Прил 8'!K189</f>
        <v>12941239.1</v>
      </c>
    </row>
    <row r="48" spans="1:10" hidden="1" x14ac:dyDescent="0.25">
      <c r="A48" s="117" t="s">
        <v>286</v>
      </c>
      <c r="B48" s="118" t="s">
        <v>87</v>
      </c>
      <c r="C48" s="118" t="s">
        <v>89</v>
      </c>
      <c r="D48" s="118" t="s">
        <v>83</v>
      </c>
      <c r="E48" s="118" t="s">
        <v>372</v>
      </c>
      <c r="F48" s="118" t="s">
        <v>91</v>
      </c>
      <c r="G48" s="118" t="s">
        <v>99</v>
      </c>
      <c r="H48" s="118" t="s">
        <v>87</v>
      </c>
      <c r="I48" s="119">
        <f>'Прил 8'!J191</f>
        <v>0</v>
      </c>
      <c r="J48" s="119">
        <f>'Прил 8'!K191</f>
        <v>0</v>
      </c>
    </row>
    <row r="49" spans="1:10" x14ac:dyDescent="0.25">
      <c r="A49" s="117" t="s">
        <v>287</v>
      </c>
      <c r="B49" s="118" t="s">
        <v>87</v>
      </c>
      <c r="C49" s="118" t="s">
        <v>89</v>
      </c>
      <c r="D49" s="118" t="s">
        <v>83</v>
      </c>
      <c r="E49" s="118" t="s">
        <v>288</v>
      </c>
      <c r="F49" s="118" t="s">
        <v>91</v>
      </c>
      <c r="G49" s="118" t="s">
        <v>99</v>
      </c>
      <c r="H49" s="118" t="s">
        <v>87</v>
      </c>
      <c r="I49" s="119">
        <f>'Прил 8'!J193</f>
        <v>8000000</v>
      </c>
      <c r="J49" s="119">
        <f>'Прил 8'!K193</f>
        <v>8000000</v>
      </c>
    </row>
    <row r="50" spans="1:10" ht="31.5" hidden="1" x14ac:dyDescent="0.25">
      <c r="A50" s="117" t="s">
        <v>289</v>
      </c>
      <c r="B50" s="118" t="s">
        <v>87</v>
      </c>
      <c r="C50" s="118" t="s">
        <v>89</v>
      </c>
      <c r="D50" s="118" t="s">
        <v>83</v>
      </c>
      <c r="E50" s="118" t="s">
        <v>290</v>
      </c>
      <c r="F50" s="118" t="s">
        <v>91</v>
      </c>
      <c r="G50" s="118" t="s">
        <v>99</v>
      </c>
      <c r="H50" s="118" t="s">
        <v>87</v>
      </c>
      <c r="I50" s="119">
        <f>'Прил 8'!J195</f>
        <v>0</v>
      </c>
      <c r="J50" s="119">
        <f>'Прил 8'!K195</f>
        <v>0</v>
      </c>
    </row>
    <row r="51" spans="1:10" x14ac:dyDescent="0.25">
      <c r="A51" s="117" t="s">
        <v>291</v>
      </c>
      <c r="B51" s="118" t="s">
        <v>87</v>
      </c>
      <c r="C51" s="118" t="s">
        <v>89</v>
      </c>
      <c r="D51" s="118" t="s">
        <v>83</v>
      </c>
      <c r="E51" s="118" t="s">
        <v>292</v>
      </c>
      <c r="F51" s="118" t="s">
        <v>91</v>
      </c>
      <c r="G51" s="118" t="s">
        <v>99</v>
      </c>
      <c r="H51" s="118" t="s">
        <v>87</v>
      </c>
      <c r="I51" s="119">
        <f>'Прил 8'!J197</f>
        <v>1000000</v>
      </c>
      <c r="J51" s="119">
        <f>'Прил 8'!K197</f>
        <v>1000000</v>
      </c>
    </row>
    <row r="52" spans="1:10" ht="31.5" x14ac:dyDescent="0.25">
      <c r="A52" s="117" t="s">
        <v>373</v>
      </c>
      <c r="B52" s="118" t="s">
        <v>87</v>
      </c>
      <c r="C52" s="52">
        <v>4</v>
      </c>
      <c r="D52" s="118" t="s">
        <v>83</v>
      </c>
      <c r="E52" s="118" t="s">
        <v>84</v>
      </c>
      <c r="F52" s="97"/>
      <c r="G52" s="51"/>
      <c r="H52" s="51"/>
      <c r="I52" s="119">
        <f>SUM(I53:I55)</f>
        <v>24700022.640000001</v>
      </c>
      <c r="J52" s="119">
        <f>SUM(J53:J55)</f>
        <v>25808061.210000001</v>
      </c>
    </row>
    <row r="53" spans="1:10" ht="31.5" x14ac:dyDescent="0.25">
      <c r="A53" s="117" t="s">
        <v>302</v>
      </c>
      <c r="B53" s="118" t="s">
        <v>87</v>
      </c>
      <c r="C53" s="118" t="s">
        <v>94</v>
      </c>
      <c r="D53" s="118" t="s">
        <v>83</v>
      </c>
      <c r="E53" s="118" t="s">
        <v>303</v>
      </c>
      <c r="F53" s="118" t="s">
        <v>113</v>
      </c>
      <c r="G53" s="118" t="s">
        <v>99</v>
      </c>
      <c r="H53" s="118" t="s">
        <v>99</v>
      </c>
      <c r="I53" s="119">
        <f>'Прил 8'!J217</f>
        <v>20506577.370000001</v>
      </c>
      <c r="J53" s="119">
        <f>'Прил 8'!K217</f>
        <v>21526542.93</v>
      </c>
    </row>
    <row r="54" spans="1:10" ht="31.5" x14ac:dyDescent="0.25">
      <c r="A54" s="117" t="s">
        <v>302</v>
      </c>
      <c r="B54" s="118" t="s">
        <v>87</v>
      </c>
      <c r="C54" s="118" t="s">
        <v>94</v>
      </c>
      <c r="D54" s="118" t="s">
        <v>83</v>
      </c>
      <c r="E54" s="118" t="s">
        <v>303</v>
      </c>
      <c r="F54" s="118" t="s">
        <v>91</v>
      </c>
      <c r="G54" s="118" t="s">
        <v>99</v>
      </c>
      <c r="H54" s="118" t="s">
        <v>99</v>
      </c>
      <c r="I54" s="119">
        <f>'Прил 8'!J218</f>
        <v>4143445.27</v>
      </c>
      <c r="J54" s="119">
        <f>'Прил 8'!K218</f>
        <v>4231518.28</v>
      </c>
    </row>
    <row r="55" spans="1:10" ht="31.5" x14ac:dyDescent="0.25">
      <c r="A55" s="117" t="s">
        <v>302</v>
      </c>
      <c r="B55" s="118" t="s">
        <v>87</v>
      </c>
      <c r="C55" s="118" t="s">
        <v>94</v>
      </c>
      <c r="D55" s="118" t="s">
        <v>83</v>
      </c>
      <c r="E55" s="118" t="s">
        <v>303</v>
      </c>
      <c r="F55" s="118" t="s">
        <v>93</v>
      </c>
      <c r="G55" s="118" t="s">
        <v>99</v>
      </c>
      <c r="H55" s="118" t="s">
        <v>99</v>
      </c>
      <c r="I55" s="119">
        <f>'Прил 8'!J219</f>
        <v>50000</v>
      </c>
      <c r="J55" s="119">
        <f>'Прил 8'!K219</f>
        <v>50000</v>
      </c>
    </row>
    <row r="56" spans="1:10" ht="63" x14ac:dyDescent="0.25">
      <c r="A56" s="117" t="s">
        <v>258</v>
      </c>
      <c r="B56" s="118" t="s">
        <v>98</v>
      </c>
      <c r="C56" s="52" t="s">
        <v>82</v>
      </c>
      <c r="D56" s="118" t="s">
        <v>83</v>
      </c>
      <c r="E56" s="118" t="s">
        <v>84</v>
      </c>
      <c r="F56" s="97" t="s">
        <v>349</v>
      </c>
      <c r="G56" s="51" t="s">
        <v>349</v>
      </c>
      <c r="H56" s="51" t="s">
        <v>349</v>
      </c>
      <c r="I56" s="119">
        <f>SUM(I57:I57)</f>
        <v>30000</v>
      </c>
      <c r="J56" s="119">
        <f>SUM(J57:J57)</f>
        <v>30000</v>
      </c>
    </row>
    <row r="57" spans="1:10" x14ac:dyDescent="0.25">
      <c r="A57" s="117" t="s">
        <v>260</v>
      </c>
      <c r="B57" s="118" t="s">
        <v>98</v>
      </c>
      <c r="C57" s="52">
        <v>0</v>
      </c>
      <c r="D57" s="118" t="s">
        <v>83</v>
      </c>
      <c r="E57" s="118">
        <v>29910</v>
      </c>
      <c r="F57" s="97">
        <v>810</v>
      </c>
      <c r="G57" s="51">
        <v>4</v>
      </c>
      <c r="H57" s="51">
        <v>12</v>
      </c>
      <c r="I57" s="119">
        <f>'Прил 8'!J158</f>
        <v>30000</v>
      </c>
      <c r="J57" s="119">
        <f>'Прил 8'!K158</f>
        <v>30000</v>
      </c>
    </row>
    <row r="58" spans="1:10" ht="63" x14ac:dyDescent="0.25">
      <c r="A58" s="117" t="s">
        <v>262</v>
      </c>
      <c r="B58" s="118" t="s">
        <v>99</v>
      </c>
      <c r="C58" s="52" t="s">
        <v>82</v>
      </c>
      <c r="D58" s="118" t="s">
        <v>83</v>
      </c>
      <c r="E58" s="118" t="s">
        <v>84</v>
      </c>
      <c r="F58" s="97" t="s">
        <v>349</v>
      </c>
      <c r="G58" s="51" t="s">
        <v>349</v>
      </c>
      <c r="H58" s="51" t="s">
        <v>349</v>
      </c>
      <c r="I58" s="119">
        <f>I59</f>
        <v>50000</v>
      </c>
      <c r="J58" s="119">
        <f>J59</f>
        <v>50000</v>
      </c>
    </row>
    <row r="59" spans="1:10" ht="31.5" x14ac:dyDescent="0.25">
      <c r="A59" s="117" t="s">
        <v>374</v>
      </c>
      <c r="B59" s="118" t="s">
        <v>99</v>
      </c>
      <c r="C59" s="52" t="s">
        <v>85</v>
      </c>
      <c r="D59" s="118" t="s">
        <v>83</v>
      </c>
      <c r="E59" s="118" t="s">
        <v>84</v>
      </c>
      <c r="F59" s="97" t="s">
        <v>349</v>
      </c>
      <c r="G59" s="51" t="s">
        <v>349</v>
      </c>
      <c r="H59" s="51" t="s">
        <v>349</v>
      </c>
      <c r="I59" s="119">
        <f>I60</f>
        <v>50000</v>
      </c>
      <c r="J59" s="119">
        <f>J60</f>
        <v>50000</v>
      </c>
    </row>
    <row r="60" spans="1:10" x14ac:dyDescent="0.25">
      <c r="A60" s="117" t="s">
        <v>264</v>
      </c>
      <c r="B60" s="118" t="s">
        <v>99</v>
      </c>
      <c r="C60" s="52">
        <v>1</v>
      </c>
      <c r="D60" s="118" t="s">
        <v>83</v>
      </c>
      <c r="E60" s="118">
        <v>29420</v>
      </c>
      <c r="F60" s="97">
        <v>240</v>
      </c>
      <c r="G60" s="51">
        <v>5</v>
      </c>
      <c r="H60" s="51">
        <v>1</v>
      </c>
      <c r="I60" s="119">
        <f>'Прил 8'!J164</f>
        <v>50000</v>
      </c>
      <c r="J60" s="119">
        <f>'Прил 8'!K164</f>
        <v>50000</v>
      </c>
    </row>
    <row r="61" spans="1:10" ht="63" x14ac:dyDescent="0.25">
      <c r="A61" s="117" t="s">
        <v>310</v>
      </c>
      <c r="B61" s="118" t="s">
        <v>101</v>
      </c>
      <c r="C61" s="52" t="s">
        <v>82</v>
      </c>
      <c r="D61" s="118" t="s">
        <v>83</v>
      </c>
      <c r="E61" s="118" t="s">
        <v>84</v>
      </c>
      <c r="F61" s="97" t="s">
        <v>349</v>
      </c>
      <c r="G61" s="51" t="s">
        <v>349</v>
      </c>
      <c r="H61" s="51" t="s">
        <v>349</v>
      </c>
      <c r="I61" s="119">
        <f>I62+I65+I67+I71+I75</f>
        <v>33206161.93</v>
      </c>
      <c r="J61" s="119">
        <f>J62+J65+J67+J71+J75</f>
        <v>31841357.100000001</v>
      </c>
    </row>
    <row r="62" spans="1:10" x14ac:dyDescent="0.25">
      <c r="A62" s="117" t="s">
        <v>376</v>
      </c>
      <c r="B62" s="118" t="s">
        <v>101</v>
      </c>
      <c r="C62" s="52" t="s">
        <v>85</v>
      </c>
      <c r="D62" s="118" t="s">
        <v>83</v>
      </c>
      <c r="E62" s="118" t="s">
        <v>84</v>
      </c>
      <c r="F62" s="97" t="s">
        <v>349</v>
      </c>
      <c r="G62" s="51" t="s">
        <v>349</v>
      </c>
      <c r="H62" s="51" t="s">
        <v>349</v>
      </c>
      <c r="I62" s="119">
        <f>SUM(I63:I64)</f>
        <v>3068087.4</v>
      </c>
      <c r="J62" s="119">
        <f>SUM(J63:J64)</f>
        <v>150120.6</v>
      </c>
    </row>
    <row r="63" spans="1:10" ht="31.5" x14ac:dyDescent="0.25">
      <c r="A63" s="117" t="s">
        <v>311</v>
      </c>
      <c r="B63" s="118" t="s">
        <v>101</v>
      </c>
      <c r="C63" s="52">
        <v>1</v>
      </c>
      <c r="D63" s="118" t="s">
        <v>83</v>
      </c>
      <c r="E63" s="118">
        <v>29240</v>
      </c>
      <c r="F63" s="97">
        <v>110</v>
      </c>
      <c r="G63" s="51">
        <v>7</v>
      </c>
      <c r="H63" s="51">
        <v>7</v>
      </c>
      <c r="I63" s="119">
        <f>'Прил 8'!J237</f>
        <v>150120.6</v>
      </c>
      <c r="J63" s="119">
        <f>'Прил 8'!K237</f>
        <v>150120.6</v>
      </c>
    </row>
    <row r="64" spans="1:10" ht="31.5" x14ac:dyDescent="0.25">
      <c r="A64" s="117" t="s">
        <v>313</v>
      </c>
      <c r="B64" s="118" t="s">
        <v>101</v>
      </c>
      <c r="C64" s="52">
        <v>1</v>
      </c>
      <c r="D64" s="118" t="s">
        <v>83</v>
      </c>
      <c r="E64" s="118" t="s">
        <v>314</v>
      </c>
      <c r="F64" s="97">
        <v>520</v>
      </c>
      <c r="G64" s="51">
        <v>7</v>
      </c>
      <c r="H64" s="51">
        <v>7</v>
      </c>
      <c r="I64" s="119">
        <f>'Прил 8'!J239</f>
        <v>2917966.8</v>
      </c>
      <c r="J64" s="119">
        <f>'Прил 8'!K239</f>
        <v>0</v>
      </c>
    </row>
    <row r="65" spans="1:10" x14ac:dyDescent="0.25">
      <c r="A65" s="117" t="s">
        <v>377</v>
      </c>
      <c r="B65" s="118" t="s">
        <v>101</v>
      </c>
      <c r="C65" s="52">
        <v>2</v>
      </c>
      <c r="D65" s="118" t="s">
        <v>83</v>
      </c>
      <c r="E65" s="118" t="s">
        <v>84</v>
      </c>
      <c r="F65" s="97" t="s">
        <v>349</v>
      </c>
      <c r="G65" s="51" t="s">
        <v>349</v>
      </c>
      <c r="H65" s="51" t="s">
        <v>349</v>
      </c>
      <c r="I65" s="119">
        <f>SUM(I66:I66)</f>
        <v>7215648.3700000001</v>
      </c>
      <c r="J65" s="119">
        <f>SUM(J66:J66)</f>
        <v>7250234.4199999999</v>
      </c>
    </row>
    <row r="66" spans="1:10" ht="31.5" x14ac:dyDescent="0.25">
      <c r="A66" s="117" t="s">
        <v>302</v>
      </c>
      <c r="B66" s="118" t="s">
        <v>101</v>
      </c>
      <c r="C66" s="52">
        <v>2</v>
      </c>
      <c r="D66" s="118" t="s">
        <v>83</v>
      </c>
      <c r="E66" s="118" t="s">
        <v>303</v>
      </c>
      <c r="F66" s="97">
        <v>110</v>
      </c>
      <c r="G66" s="51">
        <v>8</v>
      </c>
      <c r="H66" s="51">
        <v>1</v>
      </c>
      <c r="I66" s="119">
        <f>'Прил 8'!J245</f>
        <v>7215648.3700000001</v>
      </c>
      <c r="J66" s="119">
        <f>'Прил 8'!K245</f>
        <v>7250234.4199999999</v>
      </c>
    </row>
    <row r="67" spans="1:10" x14ac:dyDescent="0.25">
      <c r="A67" s="117" t="s">
        <v>378</v>
      </c>
      <c r="B67" s="118" t="s">
        <v>101</v>
      </c>
      <c r="C67" s="52">
        <v>3</v>
      </c>
      <c r="D67" s="118" t="s">
        <v>83</v>
      </c>
      <c r="E67" s="118" t="s">
        <v>84</v>
      </c>
      <c r="F67" s="97" t="s">
        <v>349</v>
      </c>
      <c r="G67" s="51" t="s">
        <v>349</v>
      </c>
      <c r="H67" s="51" t="s">
        <v>349</v>
      </c>
      <c r="I67" s="119">
        <f>SUM(I68:I70)</f>
        <v>1375637.94</v>
      </c>
      <c r="J67" s="119">
        <f>SUM(J68:J70)</f>
        <v>1177886.46</v>
      </c>
    </row>
    <row r="68" spans="1:10" x14ac:dyDescent="0.25">
      <c r="A68" s="117" t="s">
        <v>104</v>
      </c>
      <c r="B68" s="118" t="s">
        <v>101</v>
      </c>
      <c r="C68" s="52">
        <v>3</v>
      </c>
      <c r="D68" s="118" t="s">
        <v>83</v>
      </c>
      <c r="E68" s="118">
        <v>29020</v>
      </c>
      <c r="F68" s="97">
        <v>350</v>
      </c>
      <c r="G68" s="51">
        <v>8</v>
      </c>
      <c r="H68" s="51">
        <v>4</v>
      </c>
      <c r="I68" s="119">
        <f>'Прил 8'!J259</f>
        <v>150000</v>
      </c>
      <c r="J68" s="119">
        <f>'Прил 8'!K259</f>
        <v>150000</v>
      </c>
    </row>
    <row r="69" spans="1:10" x14ac:dyDescent="0.25">
      <c r="A69" s="117" t="s">
        <v>322</v>
      </c>
      <c r="B69" s="118" t="s">
        <v>101</v>
      </c>
      <c r="C69" s="52">
        <v>3</v>
      </c>
      <c r="D69" s="118" t="s">
        <v>83</v>
      </c>
      <c r="E69" s="118">
        <v>29250</v>
      </c>
      <c r="F69" s="97">
        <v>240</v>
      </c>
      <c r="G69" s="51">
        <v>8</v>
      </c>
      <c r="H69" s="51">
        <v>4</v>
      </c>
      <c r="I69" s="119">
        <f>'Прил 8'!J261</f>
        <v>305637.94</v>
      </c>
      <c r="J69" s="119">
        <f>'Прил 8'!K261</f>
        <v>317886.46000000002</v>
      </c>
    </row>
    <row r="70" spans="1:10" x14ac:dyDescent="0.25">
      <c r="A70" s="117" t="s">
        <v>324</v>
      </c>
      <c r="B70" s="118" t="s">
        <v>101</v>
      </c>
      <c r="C70" s="52">
        <v>3</v>
      </c>
      <c r="D70" s="118" t="s">
        <v>83</v>
      </c>
      <c r="E70" s="118">
        <v>29260</v>
      </c>
      <c r="F70" s="97">
        <v>240</v>
      </c>
      <c r="G70" s="51">
        <v>8</v>
      </c>
      <c r="H70" s="51">
        <v>4</v>
      </c>
      <c r="I70" s="119">
        <f>'Прил 8'!J263</f>
        <v>920000</v>
      </c>
      <c r="J70" s="119">
        <f>'Прил 8'!K263</f>
        <v>710000</v>
      </c>
    </row>
    <row r="71" spans="1:10" ht="63" x14ac:dyDescent="0.25">
      <c r="A71" s="117" t="s">
        <v>379</v>
      </c>
      <c r="B71" s="118" t="s">
        <v>101</v>
      </c>
      <c r="C71" s="52">
        <v>4</v>
      </c>
      <c r="D71" s="118" t="s">
        <v>83</v>
      </c>
      <c r="E71" s="118" t="s">
        <v>84</v>
      </c>
      <c r="F71" s="97" t="s">
        <v>349</v>
      </c>
      <c r="G71" s="51" t="s">
        <v>349</v>
      </c>
      <c r="H71" s="51" t="s">
        <v>349</v>
      </c>
      <c r="I71" s="119">
        <f>SUM(I72:I74)</f>
        <v>4019739.48</v>
      </c>
      <c r="J71" s="119">
        <f>SUM(J72:J74)</f>
        <v>4103337.06</v>
      </c>
    </row>
    <row r="72" spans="1:10" x14ac:dyDescent="0.25">
      <c r="A72" s="117" t="s">
        <v>334</v>
      </c>
      <c r="B72" s="118" t="s">
        <v>101</v>
      </c>
      <c r="C72" s="52">
        <v>4</v>
      </c>
      <c r="D72" s="118" t="s">
        <v>83</v>
      </c>
      <c r="E72" s="118">
        <v>29230</v>
      </c>
      <c r="F72" s="97">
        <v>240</v>
      </c>
      <c r="G72" s="51">
        <v>11</v>
      </c>
      <c r="H72" s="51">
        <v>5</v>
      </c>
      <c r="I72" s="119">
        <f>'Прил 8'!J279</f>
        <v>625000</v>
      </c>
      <c r="J72" s="119">
        <f>'Прил 8'!K279</f>
        <v>625000</v>
      </c>
    </row>
    <row r="73" spans="1:10" x14ac:dyDescent="0.25">
      <c r="A73" s="117" t="s">
        <v>284</v>
      </c>
      <c r="B73" s="118" t="s">
        <v>101</v>
      </c>
      <c r="C73" s="52">
        <v>4</v>
      </c>
      <c r="D73" s="118" t="s">
        <v>83</v>
      </c>
      <c r="E73" s="118">
        <v>29370</v>
      </c>
      <c r="F73" s="97">
        <v>240</v>
      </c>
      <c r="G73" s="51">
        <v>11</v>
      </c>
      <c r="H73" s="51">
        <v>5</v>
      </c>
      <c r="I73" s="119">
        <f>'Прил 8'!J281</f>
        <v>1894939.48</v>
      </c>
      <c r="J73" s="119">
        <f>'Прил 8'!K281</f>
        <v>1978537.06</v>
      </c>
    </row>
    <row r="74" spans="1:10" x14ac:dyDescent="0.25">
      <c r="A74" s="117" t="s">
        <v>336</v>
      </c>
      <c r="B74" s="118" t="s">
        <v>101</v>
      </c>
      <c r="C74" s="52">
        <v>4</v>
      </c>
      <c r="D74" s="118" t="s">
        <v>83</v>
      </c>
      <c r="E74" s="118">
        <v>29570</v>
      </c>
      <c r="F74" s="97">
        <v>240</v>
      </c>
      <c r="G74" s="51">
        <v>11</v>
      </c>
      <c r="H74" s="51">
        <v>5</v>
      </c>
      <c r="I74" s="119">
        <f>'Прил 8'!J283</f>
        <v>1499800</v>
      </c>
      <c r="J74" s="119">
        <f>'Прил 8'!K283</f>
        <v>1499800</v>
      </c>
    </row>
    <row r="75" spans="1:10" ht="31.5" x14ac:dyDescent="0.25">
      <c r="A75" s="117" t="s">
        <v>380</v>
      </c>
      <c r="B75" s="118" t="s">
        <v>101</v>
      </c>
      <c r="C75" s="52">
        <v>5</v>
      </c>
      <c r="D75" s="118" t="s">
        <v>83</v>
      </c>
      <c r="E75" s="118" t="s">
        <v>84</v>
      </c>
      <c r="F75" s="97"/>
      <c r="G75" s="51"/>
      <c r="H75" s="51"/>
      <c r="I75" s="119">
        <f>SUM(I76:I76)</f>
        <v>17527048.739999998</v>
      </c>
      <c r="J75" s="119">
        <f>SUM(J76:J76)</f>
        <v>19159778.559999999</v>
      </c>
    </row>
    <row r="76" spans="1:10" ht="31.5" x14ac:dyDescent="0.25">
      <c r="A76" s="117" t="s">
        <v>302</v>
      </c>
      <c r="B76" s="118" t="s">
        <v>101</v>
      </c>
      <c r="C76" s="52">
        <v>5</v>
      </c>
      <c r="D76" s="118" t="s">
        <v>83</v>
      </c>
      <c r="E76" s="118" t="s">
        <v>303</v>
      </c>
      <c r="F76" s="97">
        <v>620</v>
      </c>
      <c r="G76" s="51">
        <v>8</v>
      </c>
      <c r="H76" s="51">
        <v>1</v>
      </c>
      <c r="I76" s="119">
        <f>'Прил 8'!J248</f>
        <v>17527048.739999998</v>
      </c>
      <c r="J76" s="119">
        <f>'Прил 8'!K248</f>
        <v>19159778.559999999</v>
      </c>
    </row>
    <row r="77" spans="1:10" ht="47.25" x14ac:dyDescent="0.25">
      <c r="A77" s="117" t="s">
        <v>193</v>
      </c>
      <c r="B77" s="118" t="s">
        <v>102</v>
      </c>
      <c r="C77" s="52" t="s">
        <v>82</v>
      </c>
      <c r="D77" s="118" t="s">
        <v>83</v>
      </c>
      <c r="E77" s="118" t="s">
        <v>84</v>
      </c>
      <c r="F77" s="97" t="s">
        <v>349</v>
      </c>
      <c r="G77" s="51" t="s">
        <v>349</v>
      </c>
      <c r="H77" s="51" t="s">
        <v>349</v>
      </c>
      <c r="I77" s="119">
        <f>I78+I89</f>
        <v>1831246</v>
      </c>
      <c r="J77" s="119">
        <f>J78+J89</f>
        <v>1836055</v>
      </c>
    </row>
    <row r="78" spans="1:10" ht="47.25" x14ac:dyDescent="0.25">
      <c r="A78" s="117" t="s">
        <v>381</v>
      </c>
      <c r="B78" s="118" t="s">
        <v>102</v>
      </c>
      <c r="C78" s="52" t="s">
        <v>85</v>
      </c>
      <c r="D78" s="118" t="s">
        <v>83</v>
      </c>
      <c r="E78" s="118" t="s">
        <v>84</v>
      </c>
      <c r="F78" s="97" t="s">
        <v>349</v>
      </c>
      <c r="G78" s="51" t="s">
        <v>349</v>
      </c>
      <c r="H78" s="51" t="s">
        <v>349</v>
      </c>
      <c r="I78" s="119">
        <f>I79+I81+I83+I85+I87</f>
        <v>1143246</v>
      </c>
      <c r="J78" s="119">
        <f>J79+J81+J83+J85+J87</f>
        <v>1148055</v>
      </c>
    </row>
    <row r="79" spans="1:10" hidden="1" x14ac:dyDescent="0.25">
      <c r="A79" s="117" t="s">
        <v>382</v>
      </c>
      <c r="B79" s="118" t="s">
        <v>102</v>
      </c>
      <c r="C79" s="52">
        <v>1</v>
      </c>
      <c r="D79" s="118" t="s">
        <v>80</v>
      </c>
      <c r="E79" s="118" t="s">
        <v>84</v>
      </c>
      <c r="F79" s="97"/>
      <c r="G79" s="51"/>
      <c r="H79" s="51"/>
      <c r="I79" s="119">
        <f>I80</f>
        <v>0</v>
      </c>
      <c r="J79" s="119">
        <f>J80</f>
        <v>0</v>
      </c>
    </row>
    <row r="80" spans="1:10" ht="47.25" hidden="1" x14ac:dyDescent="0.25">
      <c r="A80" s="117" t="s">
        <v>196</v>
      </c>
      <c r="B80" s="118" t="s">
        <v>102</v>
      </c>
      <c r="C80" s="52">
        <v>1</v>
      </c>
      <c r="D80" s="118" t="s">
        <v>80</v>
      </c>
      <c r="E80" s="118" t="s">
        <v>197</v>
      </c>
      <c r="F80" s="97">
        <v>240</v>
      </c>
      <c r="G80" s="51">
        <v>1</v>
      </c>
      <c r="H80" s="51">
        <v>13</v>
      </c>
      <c r="I80" s="119">
        <f>'Прил 8'!J61</f>
        <v>0</v>
      </c>
      <c r="J80" s="119">
        <f>'Прил 8'!K61</f>
        <v>0</v>
      </c>
    </row>
    <row r="81" spans="1:10" ht="31.5" x14ac:dyDescent="0.25">
      <c r="A81" s="117" t="s">
        <v>383</v>
      </c>
      <c r="B81" s="118" t="s">
        <v>102</v>
      </c>
      <c r="C81" s="52">
        <v>1</v>
      </c>
      <c r="D81" s="118" t="s">
        <v>81</v>
      </c>
      <c r="E81" s="118" t="s">
        <v>84</v>
      </c>
      <c r="F81" s="97"/>
      <c r="G81" s="51"/>
      <c r="H81" s="51"/>
      <c r="I81" s="119">
        <f>I82</f>
        <v>40000</v>
      </c>
      <c r="J81" s="119">
        <f>J82</f>
        <v>40000</v>
      </c>
    </row>
    <row r="82" spans="1:10" ht="47.25" x14ac:dyDescent="0.25">
      <c r="A82" s="117" t="s">
        <v>196</v>
      </c>
      <c r="B82" s="118" t="s">
        <v>102</v>
      </c>
      <c r="C82" s="52">
        <v>1</v>
      </c>
      <c r="D82" s="118" t="s">
        <v>81</v>
      </c>
      <c r="E82" s="118" t="s">
        <v>197</v>
      </c>
      <c r="F82" s="97">
        <v>240</v>
      </c>
      <c r="G82" s="51">
        <v>1</v>
      </c>
      <c r="H82" s="51">
        <v>13</v>
      </c>
      <c r="I82" s="119">
        <f>'Прил 8'!J64</f>
        <v>40000</v>
      </c>
      <c r="J82" s="119">
        <f>'Прил 8'!K64</f>
        <v>40000</v>
      </c>
    </row>
    <row r="83" spans="1:10" ht="31.5" x14ac:dyDescent="0.25">
      <c r="A83" s="117" t="s">
        <v>384</v>
      </c>
      <c r="B83" s="118" t="s">
        <v>102</v>
      </c>
      <c r="C83" s="52">
        <v>1</v>
      </c>
      <c r="D83" s="118" t="s">
        <v>87</v>
      </c>
      <c r="E83" s="118" t="s">
        <v>84</v>
      </c>
      <c r="F83" s="97"/>
      <c r="G83" s="51"/>
      <c r="H83" s="51"/>
      <c r="I83" s="119">
        <f>I84</f>
        <v>1029552</v>
      </c>
      <c r="J83" s="119">
        <f>J84</f>
        <v>1029552</v>
      </c>
    </row>
    <row r="84" spans="1:10" ht="47.25" x14ac:dyDescent="0.25">
      <c r="A84" s="117" t="s">
        <v>196</v>
      </c>
      <c r="B84" s="118" t="s">
        <v>102</v>
      </c>
      <c r="C84" s="52">
        <v>1</v>
      </c>
      <c r="D84" s="118" t="s">
        <v>87</v>
      </c>
      <c r="E84" s="118" t="s">
        <v>197</v>
      </c>
      <c r="F84" s="97">
        <v>240</v>
      </c>
      <c r="G84" s="51">
        <v>1</v>
      </c>
      <c r="H84" s="51">
        <v>13</v>
      </c>
      <c r="I84" s="119">
        <f>'Прил 8'!J67</f>
        <v>1029552</v>
      </c>
      <c r="J84" s="119">
        <f>'Прил 8'!K67</f>
        <v>1029552</v>
      </c>
    </row>
    <row r="85" spans="1:10" x14ac:dyDescent="0.25">
      <c r="A85" s="117" t="s">
        <v>385</v>
      </c>
      <c r="B85" s="118" t="s">
        <v>102</v>
      </c>
      <c r="C85" s="52">
        <v>1</v>
      </c>
      <c r="D85" s="118" t="s">
        <v>98</v>
      </c>
      <c r="E85" s="118" t="s">
        <v>84</v>
      </c>
      <c r="F85" s="97"/>
      <c r="G85" s="51"/>
      <c r="H85" s="51"/>
      <c r="I85" s="119">
        <f>I86</f>
        <v>68694</v>
      </c>
      <c r="J85" s="119">
        <f>J86</f>
        <v>73503</v>
      </c>
    </row>
    <row r="86" spans="1:10" ht="47.25" x14ac:dyDescent="0.25">
      <c r="A86" s="117" t="s">
        <v>196</v>
      </c>
      <c r="B86" s="118" t="s">
        <v>102</v>
      </c>
      <c r="C86" s="52">
        <v>1</v>
      </c>
      <c r="D86" s="118" t="s">
        <v>98</v>
      </c>
      <c r="E86" s="118" t="s">
        <v>197</v>
      </c>
      <c r="F86" s="97">
        <v>240</v>
      </c>
      <c r="G86" s="51">
        <v>1</v>
      </c>
      <c r="H86" s="51">
        <v>13</v>
      </c>
      <c r="I86" s="119">
        <f>'Прил 8'!J70</f>
        <v>68694</v>
      </c>
      <c r="J86" s="119">
        <f>'Прил 8'!K70</f>
        <v>73503</v>
      </c>
    </row>
    <row r="87" spans="1:10" ht="63" x14ac:dyDescent="0.25">
      <c r="A87" s="117" t="s">
        <v>386</v>
      </c>
      <c r="B87" s="118" t="s">
        <v>102</v>
      </c>
      <c r="C87" s="52">
        <v>1</v>
      </c>
      <c r="D87" s="118" t="s">
        <v>99</v>
      </c>
      <c r="E87" s="118" t="s">
        <v>84</v>
      </c>
      <c r="F87" s="97"/>
      <c r="G87" s="51"/>
      <c r="H87" s="51"/>
      <c r="I87" s="119">
        <f>I88</f>
        <v>5000</v>
      </c>
      <c r="J87" s="119">
        <f>J88</f>
        <v>5000</v>
      </c>
    </row>
    <row r="88" spans="1:10" ht="47.25" x14ac:dyDescent="0.25">
      <c r="A88" s="117" t="s">
        <v>196</v>
      </c>
      <c r="B88" s="118" t="s">
        <v>102</v>
      </c>
      <c r="C88" s="52">
        <v>1</v>
      </c>
      <c r="D88" s="118" t="s">
        <v>99</v>
      </c>
      <c r="E88" s="118" t="s">
        <v>197</v>
      </c>
      <c r="F88" s="97">
        <v>240</v>
      </c>
      <c r="G88" s="51">
        <v>1</v>
      </c>
      <c r="H88" s="51">
        <v>13</v>
      </c>
      <c r="I88" s="119">
        <f>'Прил 8'!J73</f>
        <v>5000</v>
      </c>
      <c r="J88" s="119">
        <f>'Прил 8'!K73</f>
        <v>5000</v>
      </c>
    </row>
    <row r="89" spans="1:10" ht="31.5" x14ac:dyDescent="0.25">
      <c r="A89" s="117" t="s">
        <v>387</v>
      </c>
      <c r="B89" s="118" t="s">
        <v>102</v>
      </c>
      <c r="C89" s="118">
        <v>2</v>
      </c>
      <c r="D89" s="118" t="s">
        <v>83</v>
      </c>
      <c r="E89" s="118" t="s">
        <v>84</v>
      </c>
      <c r="F89" s="97" t="s">
        <v>349</v>
      </c>
      <c r="G89" s="51" t="s">
        <v>349</v>
      </c>
      <c r="H89" s="51" t="s">
        <v>349</v>
      </c>
      <c r="I89" s="119">
        <f>I90+I92</f>
        <v>688000</v>
      </c>
      <c r="J89" s="119">
        <f>J90+J92</f>
        <v>688000</v>
      </c>
    </row>
    <row r="90" spans="1:10" x14ac:dyDescent="0.25">
      <c r="A90" s="117" t="s">
        <v>382</v>
      </c>
      <c r="B90" s="118" t="s">
        <v>102</v>
      </c>
      <c r="C90" s="118" t="s">
        <v>88</v>
      </c>
      <c r="D90" s="118" t="s">
        <v>80</v>
      </c>
      <c r="E90" s="118" t="s">
        <v>84</v>
      </c>
      <c r="F90" s="97"/>
      <c r="G90" s="51"/>
      <c r="H90" s="51"/>
      <c r="I90" s="119">
        <f>I91</f>
        <v>150000</v>
      </c>
      <c r="J90" s="119">
        <f>J91</f>
        <v>150000</v>
      </c>
    </row>
    <row r="91" spans="1:10" ht="47.25" x14ac:dyDescent="0.25">
      <c r="A91" s="117" t="s">
        <v>196</v>
      </c>
      <c r="B91" s="118" t="s">
        <v>102</v>
      </c>
      <c r="C91" s="118" t="s">
        <v>88</v>
      </c>
      <c r="D91" s="118" t="s">
        <v>80</v>
      </c>
      <c r="E91" s="118" t="s">
        <v>197</v>
      </c>
      <c r="F91" s="97">
        <v>240</v>
      </c>
      <c r="G91" s="51">
        <v>5</v>
      </c>
      <c r="H91" s="51">
        <v>5</v>
      </c>
      <c r="I91" s="119">
        <f>'Прил 8'!J224</f>
        <v>150000</v>
      </c>
      <c r="J91" s="119">
        <f>'Прил 8'!K224</f>
        <v>150000</v>
      </c>
    </row>
    <row r="92" spans="1:10" x14ac:dyDescent="0.25">
      <c r="A92" s="117" t="s">
        <v>388</v>
      </c>
      <c r="B92" s="118" t="s">
        <v>102</v>
      </c>
      <c r="C92" s="118" t="s">
        <v>88</v>
      </c>
      <c r="D92" s="118" t="s">
        <v>81</v>
      </c>
      <c r="E92" s="118" t="s">
        <v>84</v>
      </c>
      <c r="F92" s="97"/>
      <c r="G92" s="51"/>
      <c r="H92" s="51"/>
      <c r="I92" s="119">
        <f>I93</f>
        <v>538000</v>
      </c>
      <c r="J92" s="119">
        <f>J93</f>
        <v>538000</v>
      </c>
    </row>
    <row r="93" spans="1:10" ht="47.25" x14ac:dyDescent="0.25">
      <c r="A93" s="117" t="s">
        <v>196</v>
      </c>
      <c r="B93" s="118" t="s">
        <v>102</v>
      </c>
      <c r="C93" s="118" t="s">
        <v>88</v>
      </c>
      <c r="D93" s="118" t="s">
        <v>81</v>
      </c>
      <c r="E93" s="118" t="s">
        <v>197</v>
      </c>
      <c r="F93" s="97">
        <v>240</v>
      </c>
      <c r="G93" s="51">
        <v>5</v>
      </c>
      <c r="H93" s="51">
        <v>5</v>
      </c>
      <c r="I93" s="119">
        <f>'Прил 8'!J227</f>
        <v>538000</v>
      </c>
      <c r="J93" s="119">
        <f>'Прил 8'!K227</f>
        <v>538000</v>
      </c>
    </row>
    <row r="94" spans="1:10" ht="47.25" x14ac:dyDescent="0.25">
      <c r="A94" s="117" t="s">
        <v>203</v>
      </c>
      <c r="B94" s="118" t="s">
        <v>125</v>
      </c>
      <c r="C94" s="52" t="s">
        <v>82</v>
      </c>
      <c r="D94" s="118" t="s">
        <v>83</v>
      </c>
      <c r="E94" s="118" t="s">
        <v>84</v>
      </c>
      <c r="F94" s="97" t="s">
        <v>349</v>
      </c>
      <c r="G94" s="51" t="s">
        <v>349</v>
      </c>
      <c r="H94" s="51" t="s">
        <v>349</v>
      </c>
      <c r="I94" s="119">
        <f>SUM(I95:I96)</f>
        <v>6000</v>
      </c>
      <c r="J94" s="119">
        <f>SUM(J95:J96)</f>
        <v>6000</v>
      </c>
    </row>
    <row r="95" spans="1:10" ht="31.5" x14ac:dyDescent="0.25">
      <c r="A95" s="117" t="s">
        <v>431</v>
      </c>
      <c r="B95" s="118" t="s">
        <v>125</v>
      </c>
      <c r="C95" s="52">
        <v>0</v>
      </c>
      <c r="D95" s="118" t="s">
        <v>83</v>
      </c>
      <c r="E95" s="118" t="s">
        <v>432</v>
      </c>
      <c r="F95" s="97">
        <v>350</v>
      </c>
      <c r="G95" s="51">
        <v>1</v>
      </c>
      <c r="H95" s="51">
        <v>13</v>
      </c>
      <c r="I95" s="119">
        <f>'Прил 8'!J77</f>
        <v>6000</v>
      </c>
      <c r="J95" s="119">
        <f>'Прил 8'!K77</f>
        <v>6000</v>
      </c>
    </row>
    <row r="96" spans="1:10" ht="78.75" hidden="1" x14ac:dyDescent="0.25">
      <c r="A96" s="117" t="s">
        <v>446</v>
      </c>
      <c r="B96" s="118" t="s">
        <v>125</v>
      </c>
      <c r="C96" s="52">
        <v>0</v>
      </c>
      <c r="D96" s="118" t="s">
        <v>83</v>
      </c>
      <c r="E96" s="118" t="s">
        <v>434</v>
      </c>
      <c r="F96" s="97">
        <v>350</v>
      </c>
      <c r="G96" s="51">
        <v>1</v>
      </c>
      <c r="H96" s="51">
        <v>13</v>
      </c>
      <c r="I96" s="119">
        <f>'Прил 8'!J79</f>
        <v>0</v>
      </c>
      <c r="J96" s="119">
        <f>'Прил 8'!K79</f>
        <v>0</v>
      </c>
    </row>
    <row r="97" spans="1:10" ht="94.5" x14ac:dyDescent="0.25">
      <c r="A97" s="57" t="s">
        <v>307</v>
      </c>
      <c r="B97" s="118" t="s">
        <v>115</v>
      </c>
      <c r="C97" s="52" t="s">
        <v>82</v>
      </c>
      <c r="D97" s="118" t="s">
        <v>83</v>
      </c>
      <c r="E97" s="118" t="s">
        <v>84</v>
      </c>
      <c r="F97" s="97"/>
      <c r="G97" s="51"/>
      <c r="H97" s="51"/>
      <c r="I97" s="119">
        <f>I98</f>
        <v>20000</v>
      </c>
      <c r="J97" s="119">
        <f>J98</f>
        <v>20000</v>
      </c>
    </row>
    <row r="98" spans="1:10" ht="31.5" x14ac:dyDescent="0.25">
      <c r="A98" s="57" t="s">
        <v>308</v>
      </c>
      <c r="B98" s="118" t="s">
        <v>115</v>
      </c>
      <c r="C98" s="52">
        <v>0</v>
      </c>
      <c r="D98" s="118" t="s">
        <v>83</v>
      </c>
      <c r="E98" s="118" t="s">
        <v>309</v>
      </c>
      <c r="F98" s="97">
        <v>240</v>
      </c>
      <c r="G98" s="51">
        <v>7</v>
      </c>
      <c r="H98" s="51">
        <v>5</v>
      </c>
      <c r="I98" s="119">
        <f>'Прил 8'!J232</f>
        <v>20000</v>
      </c>
      <c r="J98" s="119">
        <f>'Прил 8'!K232</f>
        <v>20000</v>
      </c>
    </row>
    <row r="99" spans="1:10" ht="63" x14ac:dyDescent="0.25">
      <c r="A99" s="117" t="s">
        <v>205</v>
      </c>
      <c r="B99" s="118" t="s">
        <v>103</v>
      </c>
      <c r="C99" s="52" t="s">
        <v>82</v>
      </c>
      <c r="D99" s="118" t="s">
        <v>83</v>
      </c>
      <c r="E99" s="118" t="s">
        <v>84</v>
      </c>
      <c r="F99" s="97" t="s">
        <v>349</v>
      </c>
      <c r="G99" s="51" t="s">
        <v>349</v>
      </c>
      <c r="H99" s="51" t="s">
        <v>349</v>
      </c>
      <c r="I99" s="119">
        <f>I100</f>
        <v>10000</v>
      </c>
      <c r="J99" s="119">
        <f>J100</f>
        <v>10000</v>
      </c>
    </row>
    <row r="100" spans="1:10" x14ac:dyDescent="0.25">
      <c r="A100" s="117" t="s">
        <v>389</v>
      </c>
      <c r="B100" s="118" t="s">
        <v>103</v>
      </c>
      <c r="C100" s="52">
        <v>0</v>
      </c>
      <c r="D100" s="118" t="s">
        <v>80</v>
      </c>
      <c r="E100" s="118" t="s">
        <v>84</v>
      </c>
      <c r="F100" s="97"/>
      <c r="G100" s="51"/>
      <c r="H100" s="51"/>
      <c r="I100" s="119">
        <f>SUM(I101:I101)</f>
        <v>10000</v>
      </c>
      <c r="J100" s="119">
        <f>SUM(J101:J101)</f>
        <v>10000</v>
      </c>
    </row>
    <row r="101" spans="1:10" ht="31.5" x14ac:dyDescent="0.25">
      <c r="A101" s="117" t="s">
        <v>207</v>
      </c>
      <c r="B101" s="118" t="s">
        <v>103</v>
      </c>
      <c r="C101" s="52">
        <v>0</v>
      </c>
      <c r="D101" s="118" t="s">
        <v>80</v>
      </c>
      <c r="E101" s="118" t="s">
        <v>208</v>
      </c>
      <c r="F101" s="97">
        <v>240</v>
      </c>
      <c r="G101" s="51">
        <v>1</v>
      </c>
      <c r="H101" s="51">
        <v>13</v>
      </c>
      <c r="I101" s="119">
        <f>'Прил 8'!J83</f>
        <v>10000</v>
      </c>
      <c r="J101" s="119">
        <f>'Прил 8'!K83</f>
        <v>10000</v>
      </c>
    </row>
    <row r="102" spans="1:10" ht="47.25" x14ac:dyDescent="0.25">
      <c r="A102" s="117" t="s">
        <v>395</v>
      </c>
      <c r="B102" s="118" t="s">
        <v>107</v>
      </c>
      <c r="C102" s="52" t="s">
        <v>82</v>
      </c>
      <c r="D102" s="118" t="s">
        <v>83</v>
      </c>
      <c r="E102" s="118" t="s">
        <v>84</v>
      </c>
      <c r="F102" s="97" t="s">
        <v>349</v>
      </c>
      <c r="G102" s="51" t="s">
        <v>349</v>
      </c>
      <c r="H102" s="51" t="s">
        <v>349</v>
      </c>
      <c r="I102" s="119">
        <f>I103</f>
        <v>1100000</v>
      </c>
      <c r="J102" s="119">
        <f>J103</f>
        <v>1100000</v>
      </c>
    </row>
    <row r="103" spans="1:10" ht="63" x14ac:dyDescent="0.25">
      <c r="A103" s="117" t="s">
        <v>396</v>
      </c>
      <c r="B103" s="118" t="s">
        <v>107</v>
      </c>
      <c r="C103" s="52">
        <v>0</v>
      </c>
      <c r="D103" s="118" t="s">
        <v>80</v>
      </c>
      <c r="E103" s="118" t="s">
        <v>84</v>
      </c>
      <c r="F103" s="97" t="s">
        <v>349</v>
      </c>
      <c r="G103" s="51" t="s">
        <v>349</v>
      </c>
      <c r="H103" s="51" t="s">
        <v>349</v>
      </c>
      <c r="I103" s="119">
        <f>SUM(I104:I105)</f>
        <v>1100000</v>
      </c>
      <c r="J103" s="119">
        <f>SUM(J104:J105)</f>
        <v>1100000</v>
      </c>
    </row>
    <row r="104" spans="1:10" ht="31.5" x14ac:dyDescent="0.25">
      <c r="A104" s="117" t="s">
        <v>158</v>
      </c>
      <c r="B104" s="118" t="s">
        <v>107</v>
      </c>
      <c r="C104" s="52">
        <v>0</v>
      </c>
      <c r="D104" s="118" t="s">
        <v>80</v>
      </c>
      <c r="E104" s="118">
        <v>26910</v>
      </c>
      <c r="F104" s="97">
        <v>240</v>
      </c>
      <c r="G104" s="51">
        <v>1</v>
      </c>
      <c r="H104" s="51">
        <v>13</v>
      </c>
      <c r="I104" s="119">
        <f>'Прил 8'!J87</f>
        <v>100000</v>
      </c>
      <c r="J104" s="119">
        <f>'Прил 8'!K87</f>
        <v>100000</v>
      </c>
    </row>
    <row r="105" spans="1:10" ht="31.5" x14ac:dyDescent="0.25">
      <c r="A105" s="117" t="s">
        <v>158</v>
      </c>
      <c r="B105" s="118" t="s">
        <v>107</v>
      </c>
      <c r="C105" s="52">
        <v>0</v>
      </c>
      <c r="D105" s="118" t="s">
        <v>81</v>
      </c>
      <c r="E105" s="118">
        <v>26910</v>
      </c>
      <c r="F105" s="97">
        <v>240</v>
      </c>
      <c r="G105" s="51">
        <v>1</v>
      </c>
      <c r="H105" s="51">
        <v>13</v>
      </c>
      <c r="I105" s="119">
        <f>'Прил 8'!J90</f>
        <v>1000000</v>
      </c>
      <c r="J105" s="119">
        <f>'Прил 8'!K90</f>
        <v>1000000</v>
      </c>
    </row>
    <row r="106" spans="1:10" ht="63" x14ac:dyDescent="0.25">
      <c r="A106" s="117" t="s">
        <v>209</v>
      </c>
      <c r="B106" s="118" t="s">
        <v>112</v>
      </c>
      <c r="C106" s="52" t="s">
        <v>82</v>
      </c>
      <c r="D106" s="118" t="s">
        <v>83</v>
      </c>
      <c r="E106" s="118" t="s">
        <v>84</v>
      </c>
      <c r="F106" s="97"/>
      <c r="G106" s="51"/>
      <c r="H106" s="51"/>
      <c r="I106" s="119">
        <f>I107</f>
        <v>10000</v>
      </c>
      <c r="J106" s="119">
        <f>J107</f>
        <v>10000</v>
      </c>
    </row>
    <row r="107" spans="1:10" ht="47.25" x14ac:dyDescent="0.25">
      <c r="A107" s="117" t="s">
        <v>210</v>
      </c>
      <c r="B107" s="118" t="s">
        <v>112</v>
      </c>
      <c r="C107" s="52">
        <v>0</v>
      </c>
      <c r="D107" s="118" t="s">
        <v>81</v>
      </c>
      <c r="E107" s="118" t="s">
        <v>84</v>
      </c>
      <c r="F107" s="97"/>
      <c r="G107" s="51"/>
      <c r="H107" s="51"/>
      <c r="I107" s="119">
        <f>I108</f>
        <v>10000</v>
      </c>
      <c r="J107" s="119">
        <f>J108</f>
        <v>10000</v>
      </c>
    </row>
    <row r="108" spans="1:10" ht="31.5" x14ac:dyDescent="0.25">
      <c r="A108" s="57" t="s">
        <v>211</v>
      </c>
      <c r="B108" s="118" t="s">
        <v>112</v>
      </c>
      <c r="C108" s="52">
        <v>0</v>
      </c>
      <c r="D108" s="118" t="s">
        <v>81</v>
      </c>
      <c r="E108" s="118" t="s">
        <v>212</v>
      </c>
      <c r="F108" s="97">
        <v>240</v>
      </c>
      <c r="G108" s="51">
        <v>1</v>
      </c>
      <c r="H108" s="51">
        <v>13</v>
      </c>
      <c r="I108" s="119">
        <f>'Прил 8'!J94</f>
        <v>10000</v>
      </c>
      <c r="J108" s="119">
        <f>'Прил 8'!K94</f>
        <v>10000</v>
      </c>
    </row>
    <row r="109" spans="1:10" ht="63" hidden="1" x14ac:dyDescent="0.25">
      <c r="A109" s="57" t="s">
        <v>341</v>
      </c>
      <c r="B109" s="118" t="s">
        <v>123</v>
      </c>
      <c r="C109" s="52">
        <v>0</v>
      </c>
      <c r="D109" s="118" t="s">
        <v>83</v>
      </c>
      <c r="E109" s="118" t="s">
        <v>84</v>
      </c>
      <c r="F109" s="97"/>
      <c r="G109" s="51"/>
      <c r="H109" s="51"/>
      <c r="I109" s="119">
        <f>I110</f>
        <v>0</v>
      </c>
      <c r="J109" s="119">
        <f>J110</f>
        <v>0</v>
      </c>
    </row>
    <row r="110" spans="1:10" ht="47.25" hidden="1" x14ac:dyDescent="0.25">
      <c r="A110" s="57" t="s">
        <v>397</v>
      </c>
      <c r="B110" s="118" t="s">
        <v>123</v>
      </c>
      <c r="C110" s="52">
        <v>1</v>
      </c>
      <c r="D110" s="118" t="s">
        <v>83</v>
      </c>
      <c r="E110" s="118" t="s">
        <v>84</v>
      </c>
      <c r="F110" s="97"/>
      <c r="G110" s="51"/>
      <c r="H110" s="51"/>
      <c r="I110" s="119">
        <f>I111+I113+I115</f>
        <v>0</v>
      </c>
      <c r="J110" s="119">
        <f>J111+J113+J115</f>
        <v>0</v>
      </c>
    </row>
    <row r="111" spans="1:10" hidden="1" x14ac:dyDescent="0.25">
      <c r="A111" s="57" t="s">
        <v>295</v>
      </c>
      <c r="B111" s="118" t="s">
        <v>123</v>
      </c>
      <c r="C111" s="52">
        <v>1</v>
      </c>
      <c r="D111" s="118" t="s">
        <v>80</v>
      </c>
      <c r="E111" s="118" t="s">
        <v>84</v>
      </c>
      <c r="F111" s="97"/>
      <c r="G111" s="51"/>
      <c r="H111" s="51"/>
      <c r="I111" s="119">
        <f>I112</f>
        <v>0</v>
      </c>
      <c r="J111" s="119">
        <f>J112</f>
        <v>0</v>
      </c>
    </row>
    <row r="112" spans="1:10" hidden="1" x14ac:dyDescent="0.25">
      <c r="A112" s="57" t="s">
        <v>392</v>
      </c>
      <c r="B112" s="118" t="s">
        <v>123</v>
      </c>
      <c r="C112" s="52">
        <v>1</v>
      </c>
      <c r="D112" s="118" t="s">
        <v>80</v>
      </c>
      <c r="E112" s="118" t="s">
        <v>297</v>
      </c>
      <c r="F112" s="97">
        <v>240</v>
      </c>
      <c r="G112" s="51">
        <v>5</v>
      </c>
      <c r="H112" s="51">
        <v>3</v>
      </c>
      <c r="I112" s="119">
        <f>'Прил 8'!J202</f>
        <v>0</v>
      </c>
      <c r="J112" s="119">
        <f>'Прил 8'!K202</f>
        <v>0</v>
      </c>
    </row>
    <row r="113" spans="1:10" ht="31.5" hidden="1" x14ac:dyDescent="0.25">
      <c r="A113" s="57" t="s">
        <v>298</v>
      </c>
      <c r="B113" s="118" t="s">
        <v>123</v>
      </c>
      <c r="C113" s="52">
        <v>1</v>
      </c>
      <c r="D113" s="118" t="s">
        <v>81</v>
      </c>
      <c r="E113" s="118" t="s">
        <v>84</v>
      </c>
      <c r="F113" s="97"/>
      <c r="G113" s="51"/>
      <c r="H113" s="51"/>
      <c r="I113" s="119">
        <f>I114</f>
        <v>0</v>
      </c>
      <c r="J113" s="119">
        <f>J114</f>
        <v>0</v>
      </c>
    </row>
    <row r="114" spans="1:10" ht="110.25" hidden="1" x14ac:dyDescent="0.25">
      <c r="A114" s="57" t="s">
        <v>393</v>
      </c>
      <c r="B114" s="118" t="s">
        <v>123</v>
      </c>
      <c r="C114" s="52">
        <v>1</v>
      </c>
      <c r="D114" s="118" t="s">
        <v>81</v>
      </c>
      <c r="E114" s="118" t="s">
        <v>297</v>
      </c>
      <c r="F114" s="97">
        <v>240</v>
      </c>
      <c r="G114" s="51">
        <v>5</v>
      </c>
      <c r="H114" s="51">
        <v>3</v>
      </c>
      <c r="I114" s="119">
        <f>'Прил 8'!J205</f>
        <v>0</v>
      </c>
      <c r="J114" s="119">
        <f>'Прил 8'!K205</f>
        <v>0</v>
      </c>
    </row>
    <row r="115" spans="1:10" ht="110.25" hidden="1" x14ac:dyDescent="0.25">
      <c r="A115" s="57" t="s">
        <v>299</v>
      </c>
      <c r="B115" s="118" t="s">
        <v>123</v>
      </c>
      <c r="C115" s="52">
        <v>1</v>
      </c>
      <c r="D115" s="118" t="s">
        <v>133</v>
      </c>
      <c r="E115" s="118" t="s">
        <v>84</v>
      </c>
      <c r="F115" s="97"/>
      <c r="G115" s="51"/>
      <c r="H115" s="51"/>
      <c r="I115" s="119">
        <f>I116</f>
        <v>0</v>
      </c>
      <c r="J115" s="119">
        <f>J116</f>
        <v>0</v>
      </c>
    </row>
    <row r="116" spans="1:10" ht="94.5" hidden="1" x14ac:dyDescent="0.25">
      <c r="A116" s="57" t="s">
        <v>296</v>
      </c>
      <c r="B116" s="118" t="s">
        <v>123</v>
      </c>
      <c r="C116" s="52">
        <v>1</v>
      </c>
      <c r="D116" s="118" t="s">
        <v>133</v>
      </c>
      <c r="E116" s="118" t="s">
        <v>134</v>
      </c>
      <c r="F116" s="97">
        <v>540</v>
      </c>
      <c r="G116" s="51">
        <v>5</v>
      </c>
      <c r="H116" s="51">
        <v>3</v>
      </c>
      <c r="I116" s="119">
        <f>'Прил 8'!J208</f>
        <v>0</v>
      </c>
      <c r="J116" s="119">
        <f>'Прил 8'!K208</f>
        <v>0</v>
      </c>
    </row>
    <row r="117" spans="1:10" x14ac:dyDescent="0.25">
      <c r="A117" s="202" t="s">
        <v>146</v>
      </c>
      <c r="B117" s="203"/>
      <c r="C117" s="203"/>
      <c r="D117" s="203"/>
      <c r="E117" s="203"/>
      <c r="F117" s="203"/>
      <c r="G117" s="203"/>
      <c r="H117" s="203"/>
      <c r="I117" s="204">
        <f>I13+I20+I31+I56+I58+I61+I77+I94+I97+I99+I103+I106+I109</f>
        <v>129225918.23000002</v>
      </c>
      <c r="J117" s="204">
        <f>J13+J20+J31+J56+J58+J61+J77+J94+J97+J99+J103+J106+J109</f>
        <v>129237690.12</v>
      </c>
    </row>
  </sheetData>
  <mergeCells count="9">
    <mergeCell ref="B12:E12"/>
    <mergeCell ref="F1:J1"/>
    <mergeCell ref="F2:J2"/>
    <mergeCell ref="F3:J3"/>
    <mergeCell ref="F4:J4"/>
    <mergeCell ref="F5:J5"/>
    <mergeCell ref="F6:J6"/>
    <mergeCell ref="A9:J9"/>
    <mergeCell ref="A11:J11"/>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26"/>
  <sheetViews>
    <sheetView view="pageBreakPreview" zoomScaleNormal="100" zoomScaleSheetLayoutView="100" workbookViewId="0">
      <selection activeCell="D13" sqref="D13:G13"/>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6384" width="8.85546875" style="40"/>
  </cols>
  <sheetData>
    <row r="1" spans="1:9" ht="15.75" customHeight="1" x14ac:dyDescent="0.25">
      <c r="A1" s="38"/>
      <c r="B1" s="238" t="s">
        <v>394</v>
      </c>
      <c r="C1" s="238"/>
      <c r="D1" s="238"/>
      <c r="E1" s="238"/>
      <c r="F1" s="238"/>
      <c r="G1" s="238"/>
      <c r="H1" s="238"/>
      <c r="I1" s="238"/>
    </row>
    <row r="2" spans="1:9" ht="15.75" customHeight="1" x14ac:dyDescent="0.25">
      <c r="A2" s="38"/>
      <c r="B2" s="239" t="s">
        <v>36</v>
      </c>
      <c r="C2" s="239"/>
      <c r="D2" s="239"/>
      <c r="E2" s="239"/>
      <c r="F2" s="239"/>
      <c r="G2" s="239"/>
      <c r="H2" s="239"/>
      <c r="I2" s="239"/>
    </row>
    <row r="3" spans="1:9" ht="15.75" customHeight="1" x14ac:dyDescent="0.25">
      <c r="A3" s="38"/>
      <c r="B3" s="238" t="s">
        <v>38</v>
      </c>
      <c r="C3" s="238"/>
      <c r="D3" s="238"/>
      <c r="E3" s="238"/>
      <c r="F3" s="238"/>
      <c r="G3" s="238"/>
      <c r="H3" s="238"/>
      <c r="I3" s="238"/>
    </row>
    <row r="4" spans="1:9" ht="15.75" customHeight="1" x14ac:dyDescent="0.25">
      <c r="A4" s="38"/>
      <c r="B4" s="238" t="s">
        <v>39</v>
      </c>
      <c r="C4" s="238"/>
      <c r="D4" s="238"/>
      <c r="E4" s="238"/>
      <c r="F4" s="238"/>
      <c r="G4" s="238"/>
      <c r="H4" s="238"/>
      <c r="I4" s="238"/>
    </row>
    <row r="5" spans="1:9" ht="15.75" customHeight="1" x14ac:dyDescent="0.25">
      <c r="A5" s="38"/>
      <c r="B5" s="238" t="s">
        <v>488</v>
      </c>
      <c r="C5" s="238"/>
      <c r="D5" s="238"/>
      <c r="E5" s="238"/>
      <c r="F5" s="238"/>
      <c r="G5" s="238"/>
      <c r="H5" s="238"/>
      <c r="I5" s="238"/>
    </row>
    <row r="6" spans="1:9" x14ac:dyDescent="0.25">
      <c r="A6" s="38"/>
      <c r="B6" s="238" t="s">
        <v>523</v>
      </c>
      <c r="C6" s="238"/>
      <c r="D6" s="238"/>
      <c r="E6" s="238"/>
      <c r="F6" s="238"/>
      <c r="G6" s="238"/>
      <c r="H6" s="238"/>
      <c r="I6" s="238"/>
    </row>
    <row r="7" spans="1:9" x14ac:dyDescent="0.25">
      <c r="A7" s="38"/>
      <c r="B7" s="39"/>
      <c r="C7" s="39"/>
      <c r="D7" s="39"/>
      <c r="E7" s="39"/>
      <c r="F7" s="39"/>
      <c r="G7" s="39"/>
      <c r="H7" s="39"/>
      <c r="I7" s="41"/>
    </row>
    <row r="8" spans="1:9" x14ac:dyDescent="0.25">
      <c r="A8" s="38"/>
      <c r="B8" s="39"/>
      <c r="C8" s="39"/>
      <c r="D8" s="39"/>
      <c r="E8" s="39"/>
      <c r="F8" s="39"/>
      <c r="G8" s="39"/>
      <c r="H8" s="39"/>
      <c r="I8" s="41"/>
    </row>
    <row r="9" spans="1:9" ht="105" customHeight="1" x14ac:dyDescent="0.25">
      <c r="A9" s="245" t="s">
        <v>515</v>
      </c>
      <c r="B9" s="245"/>
      <c r="C9" s="245"/>
      <c r="D9" s="245"/>
      <c r="E9" s="245"/>
      <c r="F9" s="245"/>
      <c r="G9" s="245"/>
      <c r="H9" s="245"/>
      <c r="I9" s="245"/>
    </row>
    <row r="10" spans="1:9" x14ac:dyDescent="0.25">
      <c r="A10" s="42"/>
      <c r="B10" s="43"/>
      <c r="C10" s="43"/>
      <c r="D10" s="43"/>
      <c r="E10" s="43"/>
      <c r="F10" s="43"/>
      <c r="G10" s="43"/>
      <c r="H10" s="43"/>
      <c r="I10" s="44"/>
    </row>
    <row r="11" spans="1:9" x14ac:dyDescent="0.25">
      <c r="A11" s="246" t="s">
        <v>35</v>
      </c>
      <c r="B11" s="246"/>
      <c r="C11" s="246"/>
      <c r="D11" s="246"/>
      <c r="E11" s="246"/>
      <c r="F11" s="246"/>
      <c r="G11" s="246"/>
      <c r="H11" s="246"/>
      <c r="I11" s="246"/>
    </row>
    <row r="12" spans="1:9" x14ac:dyDescent="0.25">
      <c r="A12" s="250" t="s">
        <v>74</v>
      </c>
      <c r="B12" s="252" t="s">
        <v>1</v>
      </c>
      <c r="C12" s="253"/>
      <c r="D12" s="253"/>
      <c r="E12" s="253"/>
      <c r="F12" s="253"/>
      <c r="G12" s="253"/>
      <c r="H12" s="254"/>
      <c r="I12" s="250" t="s">
        <v>426</v>
      </c>
    </row>
    <row r="13" spans="1:9" ht="107.45" customHeight="1" x14ac:dyDescent="0.25">
      <c r="A13" s="251"/>
      <c r="B13" s="45" t="s">
        <v>75</v>
      </c>
      <c r="C13" s="45" t="s">
        <v>76</v>
      </c>
      <c r="D13" s="252" t="s">
        <v>77</v>
      </c>
      <c r="E13" s="253"/>
      <c r="F13" s="253"/>
      <c r="G13" s="254"/>
      <c r="H13" s="45" t="s">
        <v>78</v>
      </c>
      <c r="I13" s="251"/>
    </row>
    <row r="14" spans="1:9" ht="47.25" x14ac:dyDescent="0.25">
      <c r="A14" s="121" t="s">
        <v>398</v>
      </c>
      <c r="B14" s="122" t="s">
        <v>349</v>
      </c>
      <c r="C14" s="122" t="s">
        <v>349</v>
      </c>
      <c r="D14" s="123" t="s">
        <v>349</v>
      </c>
      <c r="E14" s="124" t="s">
        <v>349</v>
      </c>
      <c r="F14" s="124"/>
      <c r="G14" s="125" t="s">
        <v>349</v>
      </c>
      <c r="H14" s="126" t="s">
        <v>349</v>
      </c>
      <c r="I14" s="127">
        <f>I15</f>
        <v>743400</v>
      </c>
    </row>
    <row r="15" spans="1:9" x14ac:dyDescent="0.25">
      <c r="A15" s="73" t="s">
        <v>142</v>
      </c>
      <c r="B15" s="71" t="s">
        <v>103</v>
      </c>
      <c r="C15" s="71" t="s">
        <v>87</v>
      </c>
      <c r="D15" s="71"/>
      <c r="E15" s="71"/>
      <c r="F15" s="71"/>
      <c r="G15" s="71"/>
      <c r="H15" s="72"/>
      <c r="I15" s="127">
        <f>I16</f>
        <v>743400</v>
      </c>
    </row>
    <row r="16" spans="1:9" x14ac:dyDescent="0.25">
      <c r="A16" s="74" t="s">
        <v>326</v>
      </c>
      <c r="B16" s="71" t="s">
        <v>103</v>
      </c>
      <c r="C16" s="71" t="s">
        <v>87</v>
      </c>
      <c r="D16" s="71" t="s">
        <v>327</v>
      </c>
      <c r="E16" s="72"/>
      <c r="F16" s="71"/>
      <c r="G16" s="71"/>
      <c r="H16" s="72"/>
      <c r="I16" s="127">
        <f>I17</f>
        <v>743400</v>
      </c>
    </row>
    <row r="17" spans="1:9" x14ac:dyDescent="0.25">
      <c r="A17" s="74" t="s">
        <v>328</v>
      </c>
      <c r="B17" s="71" t="s">
        <v>103</v>
      </c>
      <c r="C17" s="71" t="s">
        <v>87</v>
      </c>
      <c r="D17" s="71" t="s">
        <v>327</v>
      </c>
      <c r="E17" s="72">
        <v>3</v>
      </c>
      <c r="F17" s="71"/>
      <c r="G17" s="71"/>
      <c r="H17" s="72"/>
      <c r="I17" s="127">
        <f>I18</f>
        <v>743400</v>
      </c>
    </row>
    <row r="18" spans="1:9" ht="31.5" x14ac:dyDescent="0.25">
      <c r="A18" s="74" t="s">
        <v>329</v>
      </c>
      <c r="B18" s="71" t="s">
        <v>103</v>
      </c>
      <c r="C18" s="71" t="s">
        <v>87</v>
      </c>
      <c r="D18" s="71" t="s">
        <v>327</v>
      </c>
      <c r="E18" s="72">
        <v>3</v>
      </c>
      <c r="F18" s="71" t="s">
        <v>83</v>
      </c>
      <c r="G18" s="71" t="s">
        <v>330</v>
      </c>
      <c r="H18" s="72"/>
      <c r="I18" s="127">
        <f>I19</f>
        <v>743400</v>
      </c>
    </row>
    <row r="19" spans="1:9" ht="31.5" x14ac:dyDescent="0.25">
      <c r="A19" s="74" t="s">
        <v>259</v>
      </c>
      <c r="B19" s="71" t="s">
        <v>103</v>
      </c>
      <c r="C19" s="71" t="s">
        <v>87</v>
      </c>
      <c r="D19" s="71" t="s">
        <v>327</v>
      </c>
      <c r="E19" s="72">
        <v>3</v>
      </c>
      <c r="F19" s="71" t="s">
        <v>83</v>
      </c>
      <c r="G19" s="71" t="s">
        <v>330</v>
      </c>
      <c r="H19" s="72">
        <v>810</v>
      </c>
      <c r="I19" s="127">
        <f>'Прил 7'!J291</f>
        <v>743400</v>
      </c>
    </row>
    <row r="20" spans="1:9" ht="47.25" x14ac:dyDescent="0.25">
      <c r="A20" s="121" t="s">
        <v>399</v>
      </c>
      <c r="B20" s="122" t="s">
        <v>349</v>
      </c>
      <c r="C20" s="122" t="s">
        <v>349</v>
      </c>
      <c r="D20" s="123" t="s">
        <v>349</v>
      </c>
      <c r="E20" s="124" t="s">
        <v>349</v>
      </c>
      <c r="F20" s="124"/>
      <c r="G20" s="125" t="s">
        <v>349</v>
      </c>
      <c r="H20" s="126" t="s">
        <v>349</v>
      </c>
      <c r="I20" s="127">
        <f>I21</f>
        <v>50000</v>
      </c>
    </row>
    <row r="21" spans="1:9" x14ac:dyDescent="0.25">
      <c r="A21" s="73" t="s">
        <v>142</v>
      </c>
      <c r="B21" s="122">
        <v>10</v>
      </c>
      <c r="C21" s="122">
        <v>3</v>
      </c>
      <c r="D21" s="123"/>
      <c r="E21" s="124"/>
      <c r="F21" s="124"/>
      <c r="G21" s="125"/>
      <c r="H21" s="126" t="s">
        <v>349</v>
      </c>
      <c r="I21" s="127">
        <f>I22</f>
        <v>50000</v>
      </c>
    </row>
    <row r="22" spans="1:9" x14ac:dyDescent="0.25">
      <c r="A22" s="74" t="s">
        <v>95</v>
      </c>
      <c r="B22" s="71" t="s">
        <v>103</v>
      </c>
      <c r="C22" s="71" t="s">
        <v>87</v>
      </c>
      <c r="D22" s="71" t="s">
        <v>96</v>
      </c>
      <c r="E22" s="72"/>
      <c r="F22" s="71"/>
      <c r="G22" s="128"/>
      <c r="H22" s="72"/>
      <c r="I22" s="127">
        <f>I23</f>
        <v>50000</v>
      </c>
    </row>
    <row r="23" spans="1:9" x14ac:dyDescent="0.25">
      <c r="A23" s="74" t="s">
        <v>218</v>
      </c>
      <c r="B23" s="71" t="s">
        <v>103</v>
      </c>
      <c r="C23" s="71" t="s">
        <v>87</v>
      </c>
      <c r="D23" s="71" t="s">
        <v>96</v>
      </c>
      <c r="E23" s="72">
        <v>9</v>
      </c>
      <c r="F23" s="71"/>
      <c r="G23" s="128"/>
      <c r="H23" s="72"/>
      <c r="I23" s="127">
        <f>I24</f>
        <v>50000</v>
      </c>
    </row>
    <row r="24" spans="1:9" x14ac:dyDescent="0.25">
      <c r="A24" s="74" t="s">
        <v>331</v>
      </c>
      <c r="B24" s="71" t="s">
        <v>103</v>
      </c>
      <c r="C24" s="71" t="s">
        <v>87</v>
      </c>
      <c r="D24" s="71" t="s">
        <v>96</v>
      </c>
      <c r="E24" s="72">
        <v>9</v>
      </c>
      <c r="F24" s="71" t="s">
        <v>83</v>
      </c>
      <c r="G24" s="128" t="s">
        <v>332</v>
      </c>
      <c r="H24" s="72"/>
      <c r="I24" s="127">
        <f>I25</f>
        <v>50000</v>
      </c>
    </row>
    <row r="25" spans="1:9" x14ac:dyDescent="0.25">
      <c r="A25" s="74" t="s">
        <v>143</v>
      </c>
      <c r="B25" s="71" t="s">
        <v>103</v>
      </c>
      <c r="C25" s="71" t="s">
        <v>87</v>
      </c>
      <c r="D25" s="71" t="s">
        <v>96</v>
      </c>
      <c r="E25" s="72">
        <v>9</v>
      </c>
      <c r="F25" s="71" t="s">
        <v>83</v>
      </c>
      <c r="G25" s="128" t="s">
        <v>332</v>
      </c>
      <c r="H25" s="72">
        <v>310</v>
      </c>
      <c r="I25" s="127">
        <f>'Прил 7'!J295</f>
        <v>50000</v>
      </c>
    </row>
    <row r="26" spans="1:9" x14ac:dyDescent="0.25">
      <c r="A26" s="129" t="s">
        <v>146</v>
      </c>
      <c r="B26" s="122" t="s">
        <v>349</v>
      </c>
      <c r="C26" s="122" t="s">
        <v>349</v>
      </c>
      <c r="D26" s="122" t="s">
        <v>349</v>
      </c>
      <c r="E26" s="124" t="s">
        <v>349</v>
      </c>
      <c r="F26" s="124"/>
      <c r="G26" s="130" t="s">
        <v>349</v>
      </c>
      <c r="H26" s="126" t="s">
        <v>349</v>
      </c>
      <c r="I26" s="131">
        <f>I14+I20</f>
        <v>793400</v>
      </c>
    </row>
  </sheetData>
  <mergeCells count="12">
    <mergeCell ref="B6:I6"/>
    <mergeCell ref="B1:I1"/>
    <mergeCell ref="B2:I2"/>
    <mergeCell ref="B3:I3"/>
    <mergeCell ref="B4:I4"/>
    <mergeCell ref="B5:I5"/>
    <mergeCell ref="A9:I9"/>
    <mergeCell ref="A11:I11"/>
    <mergeCell ref="A12:A13"/>
    <mergeCell ref="B12:H12"/>
    <mergeCell ref="I12:I13"/>
    <mergeCell ref="D13:G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J26"/>
  <sheetViews>
    <sheetView view="pageBreakPreview" zoomScaleNormal="100" zoomScaleSheetLayoutView="100" workbookViewId="0">
      <selection activeCell="I12" sqref="I12:I13"/>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5703125" style="47" customWidth="1"/>
    <col min="8" max="8" width="7.85546875" style="47" customWidth="1"/>
    <col min="9" max="10" width="16.7109375" style="48" customWidth="1"/>
    <col min="11" max="16384" width="8.85546875" style="40"/>
  </cols>
  <sheetData>
    <row r="1" spans="1:10" ht="15.75" customHeight="1" x14ac:dyDescent="0.25">
      <c r="A1" s="38"/>
      <c r="B1" s="39"/>
      <c r="C1" s="39"/>
      <c r="D1" s="39"/>
      <c r="E1" s="238" t="s">
        <v>73</v>
      </c>
      <c r="F1" s="238"/>
      <c r="G1" s="238"/>
      <c r="H1" s="238"/>
      <c r="I1" s="238"/>
      <c r="J1" s="238"/>
    </row>
    <row r="2" spans="1:10" ht="15.75" customHeight="1" x14ac:dyDescent="0.25">
      <c r="A2" s="38"/>
      <c r="B2" s="39"/>
      <c r="C2" s="39"/>
      <c r="D2" s="39"/>
      <c r="E2" s="238" t="s">
        <v>36</v>
      </c>
      <c r="F2" s="238"/>
      <c r="G2" s="238"/>
      <c r="H2" s="238"/>
      <c r="I2" s="238"/>
      <c r="J2" s="238"/>
    </row>
    <row r="3" spans="1:10" ht="15.75" customHeight="1" x14ac:dyDescent="0.25">
      <c r="A3" s="38"/>
      <c r="B3" s="39"/>
      <c r="C3" s="39"/>
      <c r="D3" s="39"/>
      <c r="E3" s="238" t="s">
        <v>38</v>
      </c>
      <c r="F3" s="238"/>
      <c r="G3" s="238"/>
      <c r="H3" s="238"/>
      <c r="I3" s="238"/>
      <c r="J3" s="238"/>
    </row>
    <row r="4" spans="1:10" ht="15.75" customHeight="1" x14ac:dyDescent="0.25">
      <c r="A4" s="38"/>
      <c r="B4" s="39"/>
      <c r="C4" s="39"/>
      <c r="D4" s="39"/>
      <c r="E4" s="238" t="s">
        <v>39</v>
      </c>
      <c r="F4" s="238"/>
      <c r="G4" s="238"/>
      <c r="H4" s="238"/>
      <c r="I4" s="238"/>
      <c r="J4" s="238"/>
    </row>
    <row r="5" spans="1:10" ht="15.75" customHeight="1" x14ac:dyDescent="0.25">
      <c r="A5" s="38"/>
      <c r="B5" s="39"/>
      <c r="C5" s="39"/>
      <c r="D5" s="39"/>
      <c r="E5" s="238" t="s">
        <v>488</v>
      </c>
      <c r="F5" s="238"/>
      <c r="G5" s="238"/>
      <c r="H5" s="238"/>
      <c r="I5" s="238"/>
      <c r="J5" s="238"/>
    </row>
    <row r="6" spans="1:10" ht="15.75" customHeight="1" x14ac:dyDescent="0.25">
      <c r="A6" s="38"/>
      <c r="B6" s="39"/>
      <c r="C6" s="39"/>
      <c r="D6" s="39"/>
      <c r="E6" s="249" t="s">
        <v>523</v>
      </c>
      <c r="F6" s="249"/>
      <c r="G6" s="249"/>
      <c r="H6" s="249"/>
      <c r="I6" s="249"/>
      <c r="J6" s="249"/>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105" customHeight="1" x14ac:dyDescent="0.25">
      <c r="A9" s="245" t="s">
        <v>513</v>
      </c>
      <c r="B9" s="245"/>
      <c r="C9" s="245"/>
      <c r="D9" s="245"/>
      <c r="E9" s="245"/>
      <c r="F9" s="245"/>
      <c r="G9" s="245"/>
      <c r="H9" s="245"/>
      <c r="I9" s="245"/>
      <c r="J9" s="245"/>
    </row>
    <row r="10" spans="1:10" x14ac:dyDescent="0.25">
      <c r="A10" s="42"/>
      <c r="B10" s="43"/>
      <c r="C10" s="43"/>
      <c r="D10" s="43"/>
      <c r="E10" s="43"/>
      <c r="F10" s="43"/>
      <c r="G10" s="43"/>
      <c r="H10" s="43"/>
      <c r="I10" s="44"/>
      <c r="J10" s="44"/>
    </row>
    <row r="11" spans="1:10" x14ac:dyDescent="0.25">
      <c r="A11" s="255" t="s">
        <v>35</v>
      </c>
      <c r="B11" s="255"/>
      <c r="C11" s="255"/>
      <c r="D11" s="255"/>
      <c r="E11" s="255"/>
      <c r="F11" s="255"/>
      <c r="G11" s="255"/>
      <c r="H11" s="255"/>
      <c r="I11" s="255"/>
      <c r="J11" s="255"/>
    </row>
    <row r="12" spans="1:10" x14ac:dyDescent="0.25">
      <c r="A12" s="250" t="s">
        <v>74</v>
      </c>
      <c r="B12" s="252" t="s">
        <v>1</v>
      </c>
      <c r="C12" s="253"/>
      <c r="D12" s="253"/>
      <c r="E12" s="253"/>
      <c r="F12" s="253"/>
      <c r="G12" s="253"/>
      <c r="H12" s="254"/>
      <c r="I12" s="250" t="s">
        <v>474</v>
      </c>
      <c r="J12" s="250" t="s">
        <v>514</v>
      </c>
    </row>
    <row r="13" spans="1:10" ht="126" x14ac:dyDescent="0.25">
      <c r="A13" s="251"/>
      <c r="B13" s="45" t="s">
        <v>75</v>
      </c>
      <c r="C13" s="45" t="s">
        <v>76</v>
      </c>
      <c r="D13" s="252" t="s">
        <v>77</v>
      </c>
      <c r="E13" s="253"/>
      <c r="F13" s="253"/>
      <c r="G13" s="253"/>
      <c r="H13" s="45" t="s">
        <v>78</v>
      </c>
      <c r="I13" s="251"/>
      <c r="J13" s="251"/>
    </row>
    <row r="14" spans="1:10" ht="63" x14ac:dyDescent="0.25">
      <c r="A14" s="121" t="s">
        <v>398</v>
      </c>
      <c r="B14" s="122" t="s">
        <v>349</v>
      </c>
      <c r="C14" s="122" t="s">
        <v>349</v>
      </c>
      <c r="D14" s="123" t="s">
        <v>349</v>
      </c>
      <c r="E14" s="124" t="s">
        <v>349</v>
      </c>
      <c r="F14" s="124"/>
      <c r="G14" s="125" t="s">
        <v>349</v>
      </c>
      <c r="H14" s="126" t="s">
        <v>349</v>
      </c>
      <c r="I14" s="127">
        <f t="shared" ref="I14:J18" si="0">I15</f>
        <v>771120</v>
      </c>
      <c r="J14" s="127">
        <f t="shared" si="0"/>
        <v>801360</v>
      </c>
    </row>
    <row r="15" spans="1:10" x14ac:dyDescent="0.25">
      <c r="A15" s="73" t="s">
        <v>142</v>
      </c>
      <c r="B15" s="71" t="s">
        <v>103</v>
      </c>
      <c r="C15" s="71" t="s">
        <v>87</v>
      </c>
      <c r="D15" s="71"/>
      <c r="E15" s="71"/>
      <c r="F15" s="71"/>
      <c r="G15" s="71"/>
      <c r="H15" s="72"/>
      <c r="I15" s="127">
        <f t="shared" si="0"/>
        <v>771120</v>
      </c>
      <c r="J15" s="127">
        <f t="shared" si="0"/>
        <v>801360</v>
      </c>
    </row>
    <row r="16" spans="1:10" ht="31.5" x14ac:dyDescent="0.25">
      <c r="A16" s="74" t="s">
        <v>326</v>
      </c>
      <c r="B16" s="71" t="s">
        <v>103</v>
      </c>
      <c r="C16" s="71" t="s">
        <v>87</v>
      </c>
      <c r="D16" s="71" t="s">
        <v>327</v>
      </c>
      <c r="E16" s="72"/>
      <c r="F16" s="71"/>
      <c r="G16" s="71"/>
      <c r="H16" s="72"/>
      <c r="I16" s="127">
        <f t="shared" si="0"/>
        <v>771120</v>
      </c>
      <c r="J16" s="127">
        <f t="shared" si="0"/>
        <v>801360</v>
      </c>
    </row>
    <row r="17" spans="1:10" x14ac:dyDescent="0.25">
      <c r="A17" s="74" t="s">
        <v>328</v>
      </c>
      <c r="B17" s="71" t="s">
        <v>103</v>
      </c>
      <c r="C17" s="71" t="s">
        <v>87</v>
      </c>
      <c r="D17" s="71" t="s">
        <v>327</v>
      </c>
      <c r="E17" s="72">
        <v>3</v>
      </c>
      <c r="F17" s="71"/>
      <c r="G17" s="71"/>
      <c r="H17" s="72"/>
      <c r="I17" s="127">
        <f t="shared" si="0"/>
        <v>771120</v>
      </c>
      <c r="J17" s="127">
        <f t="shared" si="0"/>
        <v>801360</v>
      </c>
    </row>
    <row r="18" spans="1:10" ht="31.5" x14ac:dyDescent="0.25">
      <c r="A18" s="74" t="s">
        <v>329</v>
      </c>
      <c r="B18" s="71" t="s">
        <v>103</v>
      </c>
      <c r="C18" s="71" t="s">
        <v>87</v>
      </c>
      <c r="D18" s="71" t="s">
        <v>327</v>
      </c>
      <c r="E18" s="72">
        <v>3</v>
      </c>
      <c r="F18" s="71" t="s">
        <v>83</v>
      </c>
      <c r="G18" s="71" t="s">
        <v>330</v>
      </c>
      <c r="H18" s="72"/>
      <c r="I18" s="127">
        <f t="shared" si="0"/>
        <v>771120</v>
      </c>
      <c r="J18" s="127">
        <f t="shared" si="0"/>
        <v>801360</v>
      </c>
    </row>
    <row r="19" spans="1:10" ht="47.25" x14ac:dyDescent="0.25">
      <c r="A19" s="74" t="s">
        <v>259</v>
      </c>
      <c r="B19" s="71" t="s">
        <v>103</v>
      </c>
      <c r="C19" s="71" t="s">
        <v>87</v>
      </c>
      <c r="D19" s="71" t="s">
        <v>327</v>
      </c>
      <c r="E19" s="72">
        <v>3</v>
      </c>
      <c r="F19" s="71" t="s">
        <v>83</v>
      </c>
      <c r="G19" s="71" t="s">
        <v>330</v>
      </c>
      <c r="H19" s="72">
        <v>810</v>
      </c>
      <c r="I19" s="127">
        <f>'Прил 8'!J269</f>
        <v>771120</v>
      </c>
      <c r="J19" s="127">
        <f>'Прил 8'!K269</f>
        <v>801360</v>
      </c>
    </row>
    <row r="20" spans="1:10" ht="63" x14ac:dyDescent="0.25">
      <c r="A20" s="121" t="s">
        <v>399</v>
      </c>
      <c r="B20" s="122" t="s">
        <v>349</v>
      </c>
      <c r="C20" s="122" t="s">
        <v>349</v>
      </c>
      <c r="D20" s="123" t="s">
        <v>349</v>
      </c>
      <c r="E20" s="124" t="s">
        <v>349</v>
      </c>
      <c r="F20" s="124"/>
      <c r="G20" s="125" t="s">
        <v>349</v>
      </c>
      <c r="H20" s="126" t="s">
        <v>349</v>
      </c>
      <c r="I20" s="127">
        <f t="shared" ref="I20:J24" si="1">I21</f>
        <v>50000</v>
      </c>
      <c r="J20" s="127">
        <f t="shared" si="1"/>
        <v>50000</v>
      </c>
    </row>
    <row r="21" spans="1:10" x14ac:dyDescent="0.25">
      <c r="A21" s="73" t="s">
        <v>142</v>
      </c>
      <c r="B21" s="122">
        <v>10</v>
      </c>
      <c r="C21" s="122">
        <v>3</v>
      </c>
      <c r="D21" s="123"/>
      <c r="E21" s="124"/>
      <c r="F21" s="124"/>
      <c r="G21" s="125"/>
      <c r="H21" s="126" t="s">
        <v>349</v>
      </c>
      <c r="I21" s="127">
        <f t="shared" si="1"/>
        <v>50000</v>
      </c>
      <c r="J21" s="127">
        <f t="shared" si="1"/>
        <v>50000</v>
      </c>
    </row>
    <row r="22" spans="1:10" x14ac:dyDescent="0.25">
      <c r="A22" s="74" t="s">
        <v>95</v>
      </c>
      <c r="B22" s="71" t="s">
        <v>103</v>
      </c>
      <c r="C22" s="71" t="s">
        <v>87</v>
      </c>
      <c r="D22" s="71" t="s">
        <v>96</v>
      </c>
      <c r="E22" s="72"/>
      <c r="F22" s="71"/>
      <c r="G22" s="128"/>
      <c r="H22" s="72"/>
      <c r="I22" s="127">
        <f t="shared" si="1"/>
        <v>50000</v>
      </c>
      <c r="J22" s="127">
        <f t="shared" si="1"/>
        <v>50000</v>
      </c>
    </row>
    <row r="23" spans="1:10" x14ac:dyDescent="0.25">
      <c r="A23" s="74" t="s">
        <v>218</v>
      </c>
      <c r="B23" s="71" t="s">
        <v>103</v>
      </c>
      <c r="C23" s="71" t="s">
        <v>87</v>
      </c>
      <c r="D23" s="71" t="s">
        <v>96</v>
      </c>
      <c r="E23" s="72">
        <v>9</v>
      </c>
      <c r="F23" s="71"/>
      <c r="G23" s="128"/>
      <c r="H23" s="72"/>
      <c r="I23" s="127">
        <f t="shared" si="1"/>
        <v>50000</v>
      </c>
      <c r="J23" s="127">
        <f t="shared" si="1"/>
        <v>50000</v>
      </c>
    </row>
    <row r="24" spans="1:10" ht="31.5" x14ac:dyDescent="0.25">
      <c r="A24" s="74" t="s">
        <v>331</v>
      </c>
      <c r="B24" s="71" t="s">
        <v>103</v>
      </c>
      <c r="C24" s="71" t="s">
        <v>87</v>
      </c>
      <c r="D24" s="71" t="s">
        <v>96</v>
      </c>
      <c r="E24" s="72">
        <v>9</v>
      </c>
      <c r="F24" s="71" t="s">
        <v>83</v>
      </c>
      <c r="G24" s="128" t="s">
        <v>332</v>
      </c>
      <c r="H24" s="72"/>
      <c r="I24" s="127">
        <f t="shared" si="1"/>
        <v>50000</v>
      </c>
      <c r="J24" s="127">
        <f t="shared" si="1"/>
        <v>50000</v>
      </c>
    </row>
    <row r="25" spans="1:10" ht="31.5" x14ac:dyDescent="0.25">
      <c r="A25" s="74" t="s">
        <v>143</v>
      </c>
      <c r="B25" s="71" t="s">
        <v>103</v>
      </c>
      <c r="C25" s="71" t="s">
        <v>87</v>
      </c>
      <c r="D25" s="71" t="s">
        <v>96</v>
      </c>
      <c r="E25" s="72">
        <v>9</v>
      </c>
      <c r="F25" s="71" t="s">
        <v>83</v>
      </c>
      <c r="G25" s="128" t="s">
        <v>332</v>
      </c>
      <c r="H25" s="72">
        <v>310</v>
      </c>
      <c r="I25" s="127">
        <f>'Прил 8'!J273</f>
        <v>50000</v>
      </c>
      <c r="J25" s="127">
        <f>'Прил 8'!K273</f>
        <v>50000</v>
      </c>
    </row>
    <row r="26" spans="1:10" x14ac:dyDescent="0.25">
      <c r="A26" s="129" t="s">
        <v>146</v>
      </c>
      <c r="B26" s="122" t="s">
        <v>349</v>
      </c>
      <c r="C26" s="122" t="s">
        <v>349</v>
      </c>
      <c r="D26" s="122" t="s">
        <v>349</v>
      </c>
      <c r="E26" s="124" t="s">
        <v>349</v>
      </c>
      <c r="F26" s="124"/>
      <c r="G26" s="130" t="s">
        <v>349</v>
      </c>
      <c r="H26" s="126" t="s">
        <v>349</v>
      </c>
      <c r="I26" s="131">
        <f>I14+I20</f>
        <v>821120</v>
      </c>
      <c r="J26" s="131">
        <f>J14+J20</f>
        <v>851360</v>
      </c>
    </row>
  </sheetData>
  <mergeCells count="13">
    <mergeCell ref="E6:J6"/>
    <mergeCell ref="E1:J1"/>
    <mergeCell ref="E2:J2"/>
    <mergeCell ref="E3:J3"/>
    <mergeCell ref="E4:J4"/>
    <mergeCell ref="E5:J5"/>
    <mergeCell ref="A9:J9"/>
    <mergeCell ref="A11:J11"/>
    <mergeCell ref="A12:A13"/>
    <mergeCell ref="B12:H12"/>
    <mergeCell ref="I12:I13"/>
    <mergeCell ref="J12:J13"/>
    <mergeCell ref="D13:G13"/>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17"/>
  <sheetViews>
    <sheetView view="pageBreakPreview" zoomScaleNormal="100" zoomScaleSheetLayoutView="100" workbookViewId="0">
      <selection activeCell="D24" sqref="D24"/>
    </sheetView>
  </sheetViews>
  <sheetFormatPr defaultColWidth="8.85546875" defaultRowHeight="15.75" x14ac:dyDescent="0.25"/>
  <cols>
    <col min="1" max="1" width="60.5703125" style="46" customWidth="1"/>
    <col min="2" max="4" width="16.7109375" style="48" customWidth="1"/>
    <col min="5" max="16384" width="8.85546875" style="40"/>
  </cols>
  <sheetData>
    <row r="1" spans="1:4" ht="15.75" customHeight="1" x14ac:dyDescent="0.25">
      <c r="A1" s="260" t="s">
        <v>338</v>
      </c>
      <c r="B1" s="260"/>
      <c r="C1" s="260"/>
      <c r="D1" s="260"/>
    </row>
    <row r="2" spans="1:4" ht="15.75" customHeight="1" x14ac:dyDescent="0.25">
      <c r="A2" s="258" t="s">
        <v>36</v>
      </c>
      <c r="B2" s="258"/>
      <c r="C2" s="258"/>
      <c r="D2" s="258"/>
    </row>
    <row r="3" spans="1:4" ht="15.75" customHeight="1" x14ac:dyDescent="0.25">
      <c r="A3" s="258" t="s">
        <v>38</v>
      </c>
      <c r="B3" s="258"/>
      <c r="C3" s="258"/>
      <c r="D3" s="258"/>
    </row>
    <row r="4" spans="1:4" ht="15.75" customHeight="1" x14ac:dyDescent="0.25">
      <c r="A4" s="258" t="s">
        <v>39</v>
      </c>
      <c r="B4" s="258"/>
      <c r="C4" s="258"/>
      <c r="D4" s="258"/>
    </row>
    <row r="5" spans="1:4" ht="15.75" customHeight="1" x14ac:dyDescent="0.25">
      <c r="A5" s="258" t="s">
        <v>488</v>
      </c>
      <c r="B5" s="258"/>
      <c r="C5" s="258"/>
      <c r="D5" s="258"/>
    </row>
    <row r="6" spans="1:4" ht="15.75" customHeight="1" x14ac:dyDescent="0.25">
      <c r="A6" s="261" t="s">
        <v>523</v>
      </c>
      <c r="B6" s="261"/>
      <c r="C6" s="261"/>
      <c r="D6" s="261"/>
    </row>
    <row r="7" spans="1:4" x14ac:dyDescent="0.25">
      <c r="A7" s="38"/>
      <c r="B7" s="41"/>
      <c r="C7" s="41"/>
      <c r="D7" s="41"/>
    </row>
    <row r="8" spans="1:4" x14ac:dyDescent="0.25">
      <c r="A8" s="38"/>
      <c r="B8" s="41"/>
      <c r="C8" s="41"/>
      <c r="D8" s="41"/>
    </row>
    <row r="9" spans="1:4" ht="61.5" customHeight="1" x14ac:dyDescent="0.25">
      <c r="A9" s="245" t="s">
        <v>494</v>
      </c>
      <c r="B9" s="245"/>
      <c r="C9" s="245"/>
      <c r="D9" s="245"/>
    </row>
    <row r="10" spans="1:4" x14ac:dyDescent="0.25">
      <c r="A10" s="42"/>
      <c r="B10" s="44"/>
      <c r="C10" s="44"/>
      <c r="D10" s="44"/>
    </row>
    <row r="11" spans="1:4" x14ac:dyDescent="0.25">
      <c r="A11" s="255" t="s">
        <v>35</v>
      </c>
      <c r="B11" s="255"/>
      <c r="C11" s="255"/>
      <c r="D11" s="255"/>
    </row>
    <row r="12" spans="1:4" ht="15.75" customHeight="1" x14ac:dyDescent="0.25">
      <c r="A12" s="250" t="s">
        <v>400</v>
      </c>
      <c r="B12" s="250" t="s">
        <v>426</v>
      </c>
      <c r="C12" s="250" t="s">
        <v>474</v>
      </c>
      <c r="D12" s="250" t="s">
        <v>493</v>
      </c>
    </row>
    <row r="13" spans="1:4" x14ac:dyDescent="0.25">
      <c r="A13" s="251"/>
      <c r="B13" s="251"/>
      <c r="C13" s="251"/>
      <c r="D13" s="251"/>
    </row>
    <row r="14" spans="1:4" x14ac:dyDescent="0.25">
      <c r="A14" s="132" t="s">
        <v>45</v>
      </c>
      <c r="B14" s="160">
        <f>'Прил 1'!C32*0.549</f>
        <v>30303712.980000004</v>
      </c>
      <c r="C14" s="160">
        <f>'Прил 2'!C21*0.549</f>
        <v>30417575.580000002</v>
      </c>
      <c r="D14" s="160">
        <f>'Прил 2'!D21*0.549</f>
        <v>30417575.580000002</v>
      </c>
    </row>
    <row r="15" spans="1:4" x14ac:dyDescent="0.25">
      <c r="A15" s="133" t="s">
        <v>146</v>
      </c>
      <c r="B15" s="160">
        <f>SUM(B14:B14)</f>
        <v>30303712.980000004</v>
      </c>
      <c r="C15" s="160">
        <f>SUM(C14:C14)</f>
        <v>30417575.580000002</v>
      </c>
      <c r="D15" s="160">
        <f>SUM(D14:D14)</f>
        <v>30417575.580000002</v>
      </c>
    </row>
    <row r="16" spans="1:4" x14ac:dyDescent="0.25">
      <c r="B16" s="162">
        <f>'Прил 7'!J155</f>
        <v>30303712.979999997</v>
      </c>
      <c r="C16" s="162">
        <f>'Прил 8'!J135</f>
        <v>30417575.579999998</v>
      </c>
      <c r="D16" s="162">
        <f>'Прил 8'!K135</f>
        <v>30417575.579999998</v>
      </c>
    </row>
    <row r="17" spans="2:4" x14ac:dyDescent="0.25">
      <c r="B17" s="162">
        <f>B16-B15</f>
        <v>0</v>
      </c>
      <c r="C17" s="162">
        <f>C16-C15</f>
        <v>0</v>
      </c>
      <c r="D17" s="162">
        <f>D16-D15</f>
        <v>0</v>
      </c>
    </row>
  </sheetData>
  <mergeCells count="12">
    <mergeCell ref="A6:D6"/>
    <mergeCell ref="A9:D9"/>
    <mergeCell ref="A11:D11"/>
    <mergeCell ref="A12:A13"/>
    <mergeCell ref="C12:C13"/>
    <mergeCell ref="D12:D13"/>
    <mergeCell ref="B12:B13"/>
    <mergeCell ref="A5:D5"/>
    <mergeCell ref="A4:D4"/>
    <mergeCell ref="A3:D3"/>
    <mergeCell ref="A2:D2"/>
    <mergeCell ref="A1:D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L29"/>
  <sheetViews>
    <sheetView view="pageBreakPreview" zoomScaleNormal="100" zoomScaleSheetLayoutView="100" workbookViewId="0">
      <selection activeCell="B15" sqref="B15:G15"/>
    </sheetView>
  </sheetViews>
  <sheetFormatPr defaultRowHeight="12.75" x14ac:dyDescent="0.2"/>
  <cols>
    <col min="1" max="1" width="42" style="181" customWidth="1"/>
    <col min="2" max="2" width="21.7109375" style="181" customWidth="1"/>
    <col min="3" max="3" width="16.5703125" style="181" customWidth="1"/>
    <col min="4" max="4" width="22.5703125" style="181" bestFit="1" customWidth="1"/>
    <col min="5" max="5" width="16.5703125" style="181" customWidth="1"/>
    <col min="6" max="6" width="21.28515625" style="181" customWidth="1"/>
    <col min="7" max="7" width="16.5703125" style="181" customWidth="1"/>
    <col min="8" max="10" width="21.28515625" style="181" customWidth="1"/>
    <col min="11" max="256" width="9.140625" style="181"/>
    <col min="257" max="257" width="42" style="181" customWidth="1"/>
    <col min="258" max="258" width="21.7109375" style="181" customWidth="1"/>
    <col min="259" max="259" width="16.5703125" style="181" customWidth="1"/>
    <col min="260" max="260" width="22.5703125" style="181" bestFit="1" customWidth="1"/>
    <col min="261" max="261" width="16.5703125" style="181" customWidth="1"/>
    <col min="262" max="262" width="21.28515625" style="181" customWidth="1"/>
    <col min="263" max="263" width="16.5703125" style="181" customWidth="1"/>
    <col min="264" max="266" width="21.28515625" style="181" customWidth="1"/>
    <col min="267" max="512" width="9.140625" style="181"/>
    <col min="513" max="513" width="42" style="181" customWidth="1"/>
    <col min="514" max="514" width="21.7109375" style="181" customWidth="1"/>
    <col min="515" max="515" width="16.5703125" style="181" customWidth="1"/>
    <col min="516" max="516" width="22.5703125" style="181" bestFit="1" customWidth="1"/>
    <col min="517" max="517" width="16.5703125" style="181" customWidth="1"/>
    <col min="518" max="518" width="21.28515625" style="181" customWidth="1"/>
    <col min="519" max="519" width="16.5703125" style="181" customWidth="1"/>
    <col min="520" max="522" width="21.28515625" style="181" customWidth="1"/>
    <col min="523" max="768" width="9.140625" style="181"/>
    <col min="769" max="769" width="42" style="181" customWidth="1"/>
    <col min="770" max="770" width="21.7109375" style="181" customWidth="1"/>
    <col min="771" max="771" width="16.5703125" style="181" customWidth="1"/>
    <col min="772" max="772" width="22.5703125" style="181" bestFit="1" customWidth="1"/>
    <col min="773" max="773" width="16.5703125" style="181" customWidth="1"/>
    <col min="774" max="774" width="21.28515625" style="181" customWidth="1"/>
    <col min="775" max="775" width="16.5703125" style="181" customWidth="1"/>
    <col min="776" max="778" width="21.28515625" style="181" customWidth="1"/>
    <col min="779" max="1024" width="9.140625" style="181"/>
    <col min="1025" max="1025" width="42" style="181" customWidth="1"/>
    <col min="1026" max="1026" width="21.7109375" style="181" customWidth="1"/>
    <col min="1027" max="1027" width="16.5703125" style="181" customWidth="1"/>
    <col min="1028" max="1028" width="22.5703125" style="181" bestFit="1" customWidth="1"/>
    <col min="1029" max="1029" width="16.5703125" style="181" customWidth="1"/>
    <col min="1030" max="1030" width="21.28515625" style="181" customWidth="1"/>
    <col min="1031" max="1031" width="16.5703125" style="181" customWidth="1"/>
    <col min="1032" max="1034" width="21.28515625" style="181" customWidth="1"/>
    <col min="1035" max="1280" width="9.140625" style="181"/>
    <col min="1281" max="1281" width="42" style="181" customWidth="1"/>
    <col min="1282" max="1282" width="21.7109375" style="181" customWidth="1"/>
    <col min="1283" max="1283" width="16.5703125" style="181" customWidth="1"/>
    <col min="1284" max="1284" width="22.5703125" style="181" bestFit="1" customWidth="1"/>
    <col min="1285" max="1285" width="16.5703125" style="181" customWidth="1"/>
    <col min="1286" max="1286" width="21.28515625" style="181" customWidth="1"/>
    <col min="1287" max="1287" width="16.5703125" style="181" customWidth="1"/>
    <col min="1288" max="1290" width="21.28515625" style="181" customWidth="1"/>
    <col min="1291" max="1536" width="9.140625" style="181"/>
    <col min="1537" max="1537" width="42" style="181" customWidth="1"/>
    <col min="1538" max="1538" width="21.7109375" style="181" customWidth="1"/>
    <col min="1539" max="1539" width="16.5703125" style="181" customWidth="1"/>
    <col min="1540" max="1540" width="22.5703125" style="181" bestFit="1" customWidth="1"/>
    <col min="1541" max="1541" width="16.5703125" style="181" customWidth="1"/>
    <col min="1542" max="1542" width="21.28515625" style="181" customWidth="1"/>
    <col min="1543" max="1543" width="16.5703125" style="181" customWidth="1"/>
    <col min="1544" max="1546" width="21.28515625" style="181" customWidth="1"/>
    <col min="1547" max="1792" width="9.140625" style="181"/>
    <col min="1793" max="1793" width="42" style="181" customWidth="1"/>
    <col min="1794" max="1794" width="21.7109375" style="181" customWidth="1"/>
    <col min="1795" max="1795" width="16.5703125" style="181" customWidth="1"/>
    <col min="1796" max="1796" width="22.5703125" style="181" bestFit="1" customWidth="1"/>
    <col min="1797" max="1797" width="16.5703125" style="181" customWidth="1"/>
    <col min="1798" max="1798" width="21.28515625" style="181" customWidth="1"/>
    <col min="1799" max="1799" width="16.5703125" style="181" customWidth="1"/>
    <col min="1800" max="1802" width="21.28515625" style="181" customWidth="1"/>
    <col min="1803" max="2048" width="9.140625" style="181"/>
    <col min="2049" max="2049" width="42" style="181" customWidth="1"/>
    <col min="2050" max="2050" width="21.7109375" style="181" customWidth="1"/>
    <col min="2051" max="2051" width="16.5703125" style="181" customWidth="1"/>
    <col min="2052" max="2052" width="22.5703125" style="181" bestFit="1" customWidth="1"/>
    <col min="2053" max="2053" width="16.5703125" style="181" customWidth="1"/>
    <col min="2054" max="2054" width="21.28515625" style="181" customWidth="1"/>
    <col min="2055" max="2055" width="16.5703125" style="181" customWidth="1"/>
    <col min="2056" max="2058" width="21.28515625" style="181" customWidth="1"/>
    <col min="2059" max="2304" width="9.140625" style="181"/>
    <col min="2305" max="2305" width="42" style="181" customWidth="1"/>
    <col min="2306" max="2306" width="21.7109375" style="181" customWidth="1"/>
    <col min="2307" max="2307" width="16.5703125" style="181" customWidth="1"/>
    <col min="2308" max="2308" width="22.5703125" style="181" bestFit="1" customWidth="1"/>
    <col min="2309" max="2309" width="16.5703125" style="181" customWidth="1"/>
    <col min="2310" max="2310" width="21.28515625" style="181" customWidth="1"/>
    <col min="2311" max="2311" width="16.5703125" style="181" customWidth="1"/>
    <col min="2312" max="2314" width="21.28515625" style="181" customWidth="1"/>
    <col min="2315" max="2560" width="9.140625" style="181"/>
    <col min="2561" max="2561" width="42" style="181" customWidth="1"/>
    <col min="2562" max="2562" width="21.7109375" style="181" customWidth="1"/>
    <col min="2563" max="2563" width="16.5703125" style="181" customWidth="1"/>
    <col min="2564" max="2564" width="22.5703125" style="181" bestFit="1" customWidth="1"/>
    <col min="2565" max="2565" width="16.5703125" style="181" customWidth="1"/>
    <col min="2566" max="2566" width="21.28515625" style="181" customWidth="1"/>
    <col min="2567" max="2567" width="16.5703125" style="181" customWidth="1"/>
    <col min="2568" max="2570" width="21.28515625" style="181" customWidth="1"/>
    <col min="2571" max="2816" width="9.140625" style="181"/>
    <col min="2817" max="2817" width="42" style="181" customWidth="1"/>
    <col min="2818" max="2818" width="21.7109375" style="181" customWidth="1"/>
    <col min="2819" max="2819" width="16.5703125" style="181" customWidth="1"/>
    <col min="2820" max="2820" width="22.5703125" style="181" bestFit="1" customWidth="1"/>
    <col min="2821" max="2821" width="16.5703125" style="181" customWidth="1"/>
    <col min="2822" max="2822" width="21.28515625" style="181" customWidth="1"/>
    <col min="2823" max="2823" width="16.5703125" style="181" customWidth="1"/>
    <col min="2824" max="2826" width="21.28515625" style="181" customWidth="1"/>
    <col min="2827" max="3072" width="9.140625" style="181"/>
    <col min="3073" max="3073" width="42" style="181" customWidth="1"/>
    <col min="3074" max="3074" width="21.7109375" style="181" customWidth="1"/>
    <col min="3075" max="3075" width="16.5703125" style="181" customWidth="1"/>
    <col min="3076" max="3076" width="22.5703125" style="181" bestFit="1" customWidth="1"/>
    <col min="3077" max="3077" width="16.5703125" style="181" customWidth="1"/>
    <col min="3078" max="3078" width="21.28515625" style="181" customWidth="1"/>
    <col min="3079" max="3079" width="16.5703125" style="181" customWidth="1"/>
    <col min="3080" max="3082" width="21.28515625" style="181" customWidth="1"/>
    <col min="3083" max="3328" width="9.140625" style="181"/>
    <col min="3329" max="3329" width="42" style="181" customWidth="1"/>
    <col min="3330" max="3330" width="21.7109375" style="181" customWidth="1"/>
    <col min="3331" max="3331" width="16.5703125" style="181" customWidth="1"/>
    <col min="3332" max="3332" width="22.5703125" style="181" bestFit="1" customWidth="1"/>
    <col min="3333" max="3333" width="16.5703125" style="181" customWidth="1"/>
    <col min="3334" max="3334" width="21.28515625" style="181" customWidth="1"/>
    <col min="3335" max="3335" width="16.5703125" style="181" customWidth="1"/>
    <col min="3336" max="3338" width="21.28515625" style="181" customWidth="1"/>
    <col min="3339" max="3584" width="9.140625" style="181"/>
    <col min="3585" max="3585" width="42" style="181" customWidth="1"/>
    <col min="3586" max="3586" width="21.7109375" style="181" customWidth="1"/>
    <col min="3587" max="3587" width="16.5703125" style="181" customWidth="1"/>
    <col min="3588" max="3588" width="22.5703125" style="181" bestFit="1" customWidth="1"/>
    <col min="3589" max="3589" width="16.5703125" style="181" customWidth="1"/>
    <col min="3590" max="3590" width="21.28515625" style="181" customWidth="1"/>
    <col min="3591" max="3591" width="16.5703125" style="181" customWidth="1"/>
    <col min="3592" max="3594" width="21.28515625" style="181" customWidth="1"/>
    <col min="3595" max="3840" width="9.140625" style="181"/>
    <col min="3841" max="3841" width="42" style="181" customWidth="1"/>
    <col min="3842" max="3842" width="21.7109375" style="181" customWidth="1"/>
    <col min="3843" max="3843" width="16.5703125" style="181" customWidth="1"/>
    <col min="3844" max="3844" width="22.5703125" style="181" bestFit="1" customWidth="1"/>
    <col min="3845" max="3845" width="16.5703125" style="181" customWidth="1"/>
    <col min="3846" max="3846" width="21.28515625" style="181" customWidth="1"/>
    <col min="3847" max="3847" width="16.5703125" style="181" customWidth="1"/>
    <col min="3848" max="3850" width="21.28515625" style="181" customWidth="1"/>
    <col min="3851" max="4096" width="9.140625" style="181"/>
    <col min="4097" max="4097" width="42" style="181" customWidth="1"/>
    <col min="4098" max="4098" width="21.7109375" style="181" customWidth="1"/>
    <col min="4099" max="4099" width="16.5703125" style="181" customWidth="1"/>
    <col min="4100" max="4100" width="22.5703125" style="181" bestFit="1" customWidth="1"/>
    <col min="4101" max="4101" width="16.5703125" style="181" customWidth="1"/>
    <col min="4102" max="4102" width="21.28515625" style="181" customWidth="1"/>
    <col min="4103" max="4103" width="16.5703125" style="181" customWidth="1"/>
    <col min="4104" max="4106" width="21.28515625" style="181" customWidth="1"/>
    <col min="4107" max="4352" width="9.140625" style="181"/>
    <col min="4353" max="4353" width="42" style="181" customWidth="1"/>
    <col min="4354" max="4354" width="21.7109375" style="181" customWidth="1"/>
    <col min="4355" max="4355" width="16.5703125" style="181" customWidth="1"/>
    <col min="4356" max="4356" width="22.5703125" style="181" bestFit="1" customWidth="1"/>
    <col min="4357" max="4357" width="16.5703125" style="181" customWidth="1"/>
    <col min="4358" max="4358" width="21.28515625" style="181" customWidth="1"/>
    <col min="4359" max="4359" width="16.5703125" style="181" customWidth="1"/>
    <col min="4360" max="4362" width="21.28515625" style="181" customWidth="1"/>
    <col min="4363" max="4608" width="9.140625" style="181"/>
    <col min="4609" max="4609" width="42" style="181" customWidth="1"/>
    <col min="4610" max="4610" width="21.7109375" style="181" customWidth="1"/>
    <col min="4611" max="4611" width="16.5703125" style="181" customWidth="1"/>
    <col min="4612" max="4612" width="22.5703125" style="181" bestFit="1" customWidth="1"/>
    <col min="4613" max="4613" width="16.5703125" style="181" customWidth="1"/>
    <col min="4614" max="4614" width="21.28515625" style="181" customWidth="1"/>
    <col min="4615" max="4615" width="16.5703125" style="181" customWidth="1"/>
    <col min="4616" max="4618" width="21.28515625" style="181" customWidth="1"/>
    <col min="4619" max="4864" width="9.140625" style="181"/>
    <col min="4865" max="4865" width="42" style="181" customWidth="1"/>
    <col min="4866" max="4866" width="21.7109375" style="181" customWidth="1"/>
    <col min="4867" max="4867" width="16.5703125" style="181" customWidth="1"/>
    <col min="4868" max="4868" width="22.5703125" style="181" bestFit="1" customWidth="1"/>
    <col min="4869" max="4869" width="16.5703125" style="181" customWidth="1"/>
    <col min="4870" max="4870" width="21.28515625" style="181" customWidth="1"/>
    <col min="4871" max="4871" width="16.5703125" style="181" customWidth="1"/>
    <col min="4872" max="4874" width="21.28515625" style="181" customWidth="1"/>
    <col min="4875" max="5120" width="9.140625" style="181"/>
    <col min="5121" max="5121" width="42" style="181" customWidth="1"/>
    <col min="5122" max="5122" width="21.7109375" style="181" customWidth="1"/>
    <col min="5123" max="5123" width="16.5703125" style="181" customWidth="1"/>
    <col min="5124" max="5124" width="22.5703125" style="181" bestFit="1" customWidth="1"/>
    <col min="5125" max="5125" width="16.5703125" style="181" customWidth="1"/>
    <col min="5126" max="5126" width="21.28515625" style="181" customWidth="1"/>
    <col min="5127" max="5127" width="16.5703125" style="181" customWidth="1"/>
    <col min="5128" max="5130" width="21.28515625" style="181" customWidth="1"/>
    <col min="5131" max="5376" width="9.140625" style="181"/>
    <col min="5377" max="5377" width="42" style="181" customWidth="1"/>
    <col min="5378" max="5378" width="21.7109375" style="181" customWidth="1"/>
    <col min="5379" max="5379" width="16.5703125" style="181" customWidth="1"/>
    <col min="5380" max="5380" width="22.5703125" style="181" bestFit="1" customWidth="1"/>
    <col min="5381" max="5381" width="16.5703125" style="181" customWidth="1"/>
    <col min="5382" max="5382" width="21.28515625" style="181" customWidth="1"/>
    <col min="5383" max="5383" width="16.5703125" style="181" customWidth="1"/>
    <col min="5384" max="5386" width="21.28515625" style="181" customWidth="1"/>
    <col min="5387" max="5632" width="9.140625" style="181"/>
    <col min="5633" max="5633" width="42" style="181" customWidth="1"/>
    <col min="5634" max="5634" width="21.7109375" style="181" customWidth="1"/>
    <col min="5635" max="5635" width="16.5703125" style="181" customWidth="1"/>
    <col min="5636" max="5636" width="22.5703125" style="181" bestFit="1" customWidth="1"/>
    <col min="5637" max="5637" width="16.5703125" style="181" customWidth="1"/>
    <col min="5638" max="5638" width="21.28515625" style="181" customWidth="1"/>
    <col min="5639" max="5639" width="16.5703125" style="181" customWidth="1"/>
    <col min="5640" max="5642" width="21.28515625" style="181" customWidth="1"/>
    <col min="5643" max="5888" width="9.140625" style="181"/>
    <col min="5889" max="5889" width="42" style="181" customWidth="1"/>
    <col min="5890" max="5890" width="21.7109375" style="181" customWidth="1"/>
    <col min="5891" max="5891" width="16.5703125" style="181" customWidth="1"/>
    <col min="5892" max="5892" width="22.5703125" style="181" bestFit="1" customWidth="1"/>
    <col min="5893" max="5893" width="16.5703125" style="181" customWidth="1"/>
    <col min="5894" max="5894" width="21.28515625" style="181" customWidth="1"/>
    <col min="5895" max="5895" width="16.5703125" style="181" customWidth="1"/>
    <col min="5896" max="5898" width="21.28515625" style="181" customWidth="1"/>
    <col min="5899" max="6144" width="9.140625" style="181"/>
    <col min="6145" max="6145" width="42" style="181" customWidth="1"/>
    <col min="6146" max="6146" width="21.7109375" style="181" customWidth="1"/>
    <col min="6147" max="6147" width="16.5703125" style="181" customWidth="1"/>
    <col min="6148" max="6148" width="22.5703125" style="181" bestFit="1" customWidth="1"/>
    <col min="6149" max="6149" width="16.5703125" style="181" customWidth="1"/>
    <col min="6150" max="6150" width="21.28515625" style="181" customWidth="1"/>
    <col min="6151" max="6151" width="16.5703125" style="181" customWidth="1"/>
    <col min="6152" max="6154" width="21.28515625" style="181" customWidth="1"/>
    <col min="6155" max="6400" width="9.140625" style="181"/>
    <col min="6401" max="6401" width="42" style="181" customWidth="1"/>
    <col min="6402" max="6402" width="21.7109375" style="181" customWidth="1"/>
    <col min="6403" max="6403" width="16.5703125" style="181" customWidth="1"/>
    <col min="6404" max="6404" width="22.5703125" style="181" bestFit="1" customWidth="1"/>
    <col min="6405" max="6405" width="16.5703125" style="181" customWidth="1"/>
    <col min="6406" max="6406" width="21.28515625" style="181" customWidth="1"/>
    <col min="6407" max="6407" width="16.5703125" style="181" customWidth="1"/>
    <col min="6408" max="6410" width="21.28515625" style="181" customWidth="1"/>
    <col min="6411" max="6656" width="9.140625" style="181"/>
    <col min="6657" max="6657" width="42" style="181" customWidth="1"/>
    <col min="6658" max="6658" width="21.7109375" style="181" customWidth="1"/>
    <col min="6659" max="6659" width="16.5703125" style="181" customWidth="1"/>
    <col min="6660" max="6660" width="22.5703125" style="181" bestFit="1" customWidth="1"/>
    <col min="6661" max="6661" width="16.5703125" style="181" customWidth="1"/>
    <col min="6662" max="6662" width="21.28515625" style="181" customWidth="1"/>
    <col min="6663" max="6663" width="16.5703125" style="181" customWidth="1"/>
    <col min="6664" max="6666" width="21.28515625" style="181" customWidth="1"/>
    <col min="6667" max="6912" width="9.140625" style="181"/>
    <col min="6913" max="6913" width="42" style="181" customWidth="1"/>
    <col min="6914" max="6914" width="21.7109375" style="181" customWidth="1"/>
    <col min="6915" max="6915" width="16.5703125" style="181" customWidth="1"/>
    <col min="6916" max="6916" width="22.5703125" style="181" bestFit="1" customWidth="1"/>
    <col min="6917" max="6917" width="16.5703125" style="181" customWidth="1"/>
    <col min="6918" max="6918" width="21.28515625" style="181" customWidth="1"/>
    <col min="6919" max="6919" width="16.5703125" style="181" customWidth="1"/>
    <col min="6920" max="6922" width="21.28515625" style="181" customWidth="1"/>
    <col min="6923" max="7168" width="9.140625" style="181"/>
    <col min="7169" max="7169" width="42" style="181" customWidth="1"/>
    <col min="7170" max="7170" width="21.7109375" style="181" customWidth="1"/>
    <col min="7171" max="7171" width="16.5703125" style="181" customWidth="1"/>
    <col min="7172" max="7172" width="22.5703125" style="181" bestFit="1" customWidth="1"/>
    <col min="7173" max="7173" width="16.5703125" style="181" customWidth="1"/>
    <col min="7174" max="7174" width="21.28515625" style="181" customWidth="1"/>
    <col min="7175" max="7175" width="16.5703125" style="181" customWidth="1"/>
    <col min="7176" max="7178" width="21.28515625" style="181" customWidth="1"/>
    <col min="7179" max="7424" width="9.140625" style="181"/>
    <col min="7425" max="7425" width="42" style="181" customWidth="1"/>
    <col min="7426" max="7426" width="21.7109375" style="181" customWidth="1"/>
    <col min="7427" max="7427" width="16.5703125" style="181" customWidth="1"/>
    <col min="7428" max="7428" width="22.5703125" style="181" bestFit="1" customWidth="1"/>
    <col min="7429" max="7429" width="16.5703125" style="181" customWidth="1"/>
    <col min="7430" max="7430" width="21.28515625" style="181" customWidth="1"/>
    <col min="7431" max="7431" width="16.5703125" style="181" customWidth="1"/>
    <col min="7432" max="7434" width="21.28515625" style="181" customWidth="1"/>
    <col min="7435" max="7680" width="9.140625" style="181"/>
    <col min="7681" max="7681" width="42" style="181" customWidth="1"/>
    <col min="7682" max="7682" width="21.7109375" style="181" customWidth="1"/>
    <col min="7683" max="7683" width="16.5703125" style="181" customWidth="1"/>
    <col min="7684" max="7684" width="22.5703125" style="181" bestFit="1" customWidth="1"/>
    <col min="7685" max="7685" width="16.5703125" style="181" customWidth="1"/>
    <col min="7686" max="7686" width="21.28515625" style="181" customWidth="1"/>
    <col min="7687" max="7687" width="16.5703125" style="181" customWidth="1"/>
    <col min="7688" max="7690" width="21.28515625" style="181" customWidth="1"/>
    <col min="7691" max="7936" width="9.140625" style="181"/>
    <col min="7937" max="7937" width="42" style="181" customWidth="1"/>
    <col min="7938" max="7938" width="21.7109375" style="181" customWidth="1"/>
    <col min="7939" max="7939" width="16.5703125" style="181" customWidth="1"/>
    <col min="7940" max="7940" width="22.5703125" style="181" bestFit="1" customWidth="1"/>
    <col min="7941" max="7941" width="16.5703125" style="181" customWidth="1"/>
    <col min="7942" max="7942" width="21.28515625" style="181" customWidth="1"/>
    <col min="7943" max="7943" width="16.5703125" style="181" customWidth="1"/>
    <col min="7944" max="7946" width="21.28515625" style="181" customWidth="1"/>
    <col min="7947" max="8192" width="9.140625" style="181"/>
    <col min="8193" max="8193" width="42" style="181" customWidth="1"/>
    <col min="8194" max="8194" width="21.7109375" style="181" customWidth="1"/>
    <col min="8195" max="8195" width="16.5703125" style="181" customWidth="1"/>
    <col min="8196" max="8196" width="22.5703125" style="181" bestFit="1" customWidth="1"/>
    <col min="8197" max="8197" width="16.5703125" style="181" customWidth="1"/>
    <col min="8198" max="8198" width="21.28515625" style="181" customWidth="1"/>
    <col min="8199" max="8199" width="16.5703125" style="181" customWidth="1"/>
    <col min="8200" max="8202" width="21.28515625" style="181" customWidth="1"/>
    <col min="8203" max="8448" width="9.140625" style="181"/>
    <col min="8449" max="8449" width="42" style="181" customWidth="1"/>
    <col min="8450" max="8450" width="21.7109375" style="181" customWidth="1"/>
    <col min="8451" max="8451" width="16.5703125" style="181" customWidth="1"/>
    <col min="8452" max="8452" width="22.5703125" style="181" bestFit="1" customWidth="1"/>
    <col min="8453" max="8453" width="16.5703125" style="181" customWidth="1"/>
    <col min="8454" max="8454" width="21.28515625" style="181" customWidth="1"/>
    <col min="8455" max="8455" width="16.5703125" style="181" customWidth="1"/>
    <col min="8456" max="8458" width="21.28515625" style="181" customWidth="1"/>
    <col min="8459" max="8704" width="9.140625" style="181"/>
    <col min="8705" max="8705" width="42" style="181" customWidth="1"/>
    <col min="8706" max="8706" width="21.7109375" style="181" customWidth="1"/>
    <col min="8707" max="8707" width="16.5703125" style="181" customWidth="1"/>
    <col min="8708" max="8708" width="22.5703125" style="181" bestFit="1" customWidth="1"/>
    <col min="8709" max="8709" width="16.5703125" style="181" customWidth="1"/>
    <col min="8710" max="8710" width="21.28515625" style="181" customWidth="1"/>
    <col min="8711" max="8711" width="16.5703125" style="181" customWidth="1"/>
    <col min="8712" max="8714" width="21.28515625" style="181" customWidth="1"/>
    <col min="8715" max="8960" width="9.140625" style="181"/>
    <col min="8961" max="8961" width="42" style="181" customWidth="1"/>
    <col min="8962" max="8962" width="21.7109375" style="181" customWidth="1"/>
    <col min="8963" max="8963" width="16.5703125" style="181" customWidth="1"/>
    <col min="8964" max="8964" width="22.5703125" style="181" bestFit="1" customWidth="1"/>
    <col min="8965" max="8965" width="16.5703125" style="181" customWidth="1"/>
    <col min="8966" max="8966" width="21.28515625" style="181" customWidth="1"/>
    <col min="8967" max="8967" width="16.5703125" style="181" customWidth="1"/>
    <col min="8968" max="8970" width="21.28515625" style="181" customWidth="1"/>
    <col min="8971" max="9216" width="9.140625" style="181"/>
    <col min="9217" max="9217" width="42" style="181" customWidth="1"/>
    <col min="9218" max="9218" width="21.7109375" style="181" customWidth="1"/>
    <col min="9219" max="9219" width="16.5703125" style="181" customWidth="1"/>
    <col min="9220" max="9220" width="22.5703125" style="181" bestFit="1" customWidth="1"/>
    <col min="9221" max="9221" width="16.5703125" style="181" customWidth="1"/>
    <col min="9222" max="9222" width="21.28515625" style="181" customWidth="1"/>
    <col min="9223" max="9223" width="16.5703125" style="181" customWidth="1"/>
    <col min="9224" max="9226" width="21.28515625" style="181" customWidth="1"/>
    <col min="9227" max="9472" width="9.140625" style="181"/>
    <col min="9473" max="9473" width="42" style="181" customWidth="1"/>
    <col min="9474" max="9474" width="21.7109375" style="181" customWidth="1"/>
    <col min="9475" max="9475" width="16.5703125" style="181" customWidth="1"/>
    <col min="9476" max="9476" width="22.5703125" style="181" bestFit="1" customWidth="1"/>
    <col min="9477" max="9477" width="16.5703125" style="181" customWidth="1"/>
    <col min="9478" max="9478" width="21.28515625" style="181" customWidth="1"/>
    <col min="9479" max="9479" width="16.5703125" style="181" customWidth="1"/>
    <col min="9480" max="9482" width="21.28515625" style="181" customWidth="1"/>
    <col min="9483" max="9728" width="9.140625" style="181"/>
    <col min="9729" max="9729" width="42" style="181" customWidth="1"/>
    <col min="9730" max="9730" width="21.7109375" style="181" customWidth="1"/>
    <col min="9731" max="9731" width="16.5703125" style="181" customWidth="1"/>
    <col min="9732" max="9732" width="22.5703125" style="181" bestFit="1" customWidth="1"/>
    <col min="9733" max="9733" width="16.5703125" style="181" customWidth="1"/>
    <col min="9734" max="9734" width="21.28515625" style="181" customWidth="1"/>
    <col min="9735" max="9735" width="16.5703125" style="181" customWidth="1"/>
    <col min="9736" max="9738" width="21.28515625" style="181" customWidth="1"/>
    <col min="9739" max="9984" width="9.140625" style="181"/>
    <col min="9985" max="9985" width="42" style="181" customWidth="1"/>
    <col min="9986" max="9986" width="21.7109375" style="181" customWidth="1"/>
    <col min="9987" max="9987" width="16.5703125" style="181" customWidth="1"/>
    <col min="9988" max="9988" width="22.5703125" style="181" bestFit="1" customWidth="1"/>
    <col min="9989" max="9989" width="16.5703125" style="181" customWidth="1"/>
    <col min="9990" max="9990" width="21.28515625" style="181" customWidth="1"/>
    <col min="9991" max="9991" width="16.5703125" style="181" customWidth="1"/>
    <col min="9992" max="9994" width="21.28515625" style="181" customWidth="1"/>
    <col min="9995" max="10240" width="9.140625" style="181"/>
    <col min="10241" max="10241" width="42" style="181" customWidth="1"/>
    <col min="10242" max="10242" width="21.7109375" style="181" customWidth="1"/>
    <col min="10243" max="10243" width="16.5703125" style="181" customWidth="1"/>
    <col min="10244" max="10244" width="22.5703125" style="181" bestFit="1" customWidth="1"/>
    <col min="10245" max="10245" width="16.5703125" style="181" customWidth="1"/>
    <col min="10246" max="10246" width="21.28515625" style="181" customWidth="1"/>
    <col min="10247" max="10247" width="16.5703125" style="181" customWidth="1"/>
    <col min="10248" max="10250" width="21.28515625" style="181" customWidth="1"/>
    <col min="10251" max="10496" width="9.140625" style="181"/>
    <col min="10497" max="10497" width="42" style="181" customWidth="1"/>
    <col min="10498" max="10498" width="21.7109375" style="181" customWidth="1"/>
    <col min="10499" max="10499" width="16.5703125" style="181" customWidth="1"/>
    <col min="10500" max="10500" width="22.5703125" style="181" bestFit="1" customWidth="1"/>
    <col min="10501" max="10501" width="16.5703125" style="181" customWidth="1"/>
    <col min="10502" max="10502" width="21.28515625" style="181" customWidth="1"/>
    <col min="10503" max="10503" width="16.5703125" style="181" customWidth="1"/>
    <col min="10504" max="10506" width="21.28515625" style="181" customWidth="1"/>
    <col min="10507" max="10752" width="9.140625" style="181"/>
    <col min="10753" max="10753" width="42" style="181" customWidth="1"/>
    <col min="10754" max="10754" width="21.7109375" style="181" customWidth="1"/>
    <col min="10755" max="10755" width="16.5703125" style="181" customWidth="1"/>
    <col min="10756" max="10756" width="22.5703125" style="181" bestFit="1" customWidth="1"/>
    <col min="10757" max="10757" width="16.5703125" style="181" customWidth="1"/>
    <col min="10758" max="10758" width="21.28515625" style="181" customWidth="1"/>
    <col min="10759" max="10759" width="16.5703125" style="181" customWidth="1"/>
    <col min="10760" max="10762" width="21.28515625" style="181" customWidth="1"/>
    <col min="10763" max="11008" width="9.140625" style="181"/>
    <col min="11009" max="11009" width="42" style="181" customWidth="1"/>
    <col min="11010" max="11010" width="21.7109375" style="181" customWidth="1"/>
    <col min="11011" max="11011" width="16.5703125" style="181" customWidth="1"/>
    <col min="11012" max="11012" width="22.5703125" style="181" bestFit="1" customWidth="1"/>
    <col min="11013" max="11013" width="16.5703125" style="181" customWidth="1"/>
    <col min="11014" max="11014" width="21.28515625" style="181" customWidth="1"/>
    <col min="11015" max="11015" width="16.5703125" style="181" customWidth="1"/>
    <col min="11016" max="11018" width="21.28515625" style="181" customWidth="1"/>
    <col min="11019" max="11264" width="9.140625" style="181"/>
    <col min="11265" max="11265" width="42" style="181" customWidth="1"/>
    <col min="11266" max="11266" width="21.7109375" style="181" customWidth="1"/>
    <col min="11267" max="11267" width="16.5703125" style="181" customWidth="1"/>
    <col min="11268" max="11268" width="22.5703125" style="181" bestFit="1" customWidth="1"/>
    <col min="11269" max="11269" width="16.5703125" style="181" customWidth="1"/>
    <col min="11270" max="11270" width="21.28515625" style="181" customWidth="1"/>
    <col min="11271" max="11271" width="16.5703125" style="181" customWidth="1"/>
    <col min="11272" max="11274" width="21.28515625" style="181" customWidth="1"/>
    <col min="11275" max="11520" width="9.140625" style="181"/>
    <col min="11521" max="11521" width="42" style="181" customWidth="1"/>
    <col min="11522" max="11522" width="21.7109375" style="181" customWidth="1"/>
    <col min="11523" max="11523" width="16.5703125" style="181" customWidth="1"/>
    <col min="11524" max="11524" width="22.5703125" style="181" bestFit="1" customWidth="1"/>
    <col min="11525" max="11525" width="16.5703125" style="181" customWidth="1"/>
    <col min="11526" max="11526" width="21.28515625" style="181" customWidth="1"/>
    <col min="11527" max="11527" width="16.5703125" style="181" customWidth="1"/>
    <col min="11528" max="11530" width="21.28515625" style="181" customWidth="1"/>
    <col min="11531" max="11776" width="9.140625" style="181"/>
    <col min="11777" max="11777" width="42" style="181" customWidth="1"/>
    <col min="11778" max="11778" width="21.7109375" style="181" customWidth="1"/>
    <col min="11779" max="11779" width="16.5703125" style="181" customWidth="1"/>
    <col min="11780" max="11780" width="22.5703125" style="181" bestFit="1" customWidth="1"/>
    <col min="11781" max="11781" width="16.5703125" style="181" customWidth="1"/>
    <col min="11782" max="11782" width="21.28515625" style="181" customWidth="1"/>
    <col min="11783" max="11783" width="16.5703125" style="181" customWidth="1"/>
    <col min="11784" max="11786" width="21.28515625" style="181" customWidth="1"/>
    <col min="11787" max="12032" width="9.140625" style="181"/>
    <col min="12033" max="12033" width="42" style="181" customWidth="1"/>
    <col min="12034" max="12034" width="21.7109375" style="181" customWidth="1"/>
    <col min="12035" max="12035" width="16.5703125" style="181" customWidth="1"/>
    <col min="12036" max="12036" width="22.5703125" style="181" bestFit="1" customWidth="1"/>
    <col min="12037" max="12037" width="16.5703125" style="181" customWidth="1"/>
    <col min="12038" max="12038" width="21.28515625" style="181" customWidth="1"/>
    <col min="12039" max="12039" width="16.5703125" style="181" customWidth="1"/>
    <col min="12040" max="12042" width="21.28515625" style="181" customWidth="1"/>
    <col min="12043" max="12288" width="9.140625" style="181"/>
    <col min="12289" max="12289" width="42" style="181" customWidth="1"/>
    <col min="12290" max="12290" width="21.7109375" style="181" customWidth="1"/>
    <col min="12291" max="12291" width="16.5703125" style="181" customWidth="1"/>
    <col min="12292" max="12292" width="22.5703125" style="181" bestFit="1" customWidth="1"/>
    <col min="12293" max="12293" width="16.5703125" style="181" customWidth="1"/>
    <col min="12294" max="12294" width="21.28515625" style="181" customWidth="1"/>
    <col min="12295" max="12295" width="16.5703125" style="181" customWidth="1"/>
    <col min="12296" max="12298" width="21.28515625" style="181" customWidth="1"/>
    <col min="12299" max="12544" width="9.140625" style="181"/>
    <col min="12545" max="12545" width="42" style="181" customWidth="1"/>
    <col min="12546" max="12546" width="21.7109375" style="181" customWidth="1"/>
    <col min="12547" max="12547" width="16.5703125" style="181" customWidth="1"/>
    <col min="12548" max="12548" width="22.5703125" style="181" bestFit="1" customWidth="1"/>
    <col min="12549" max="12549" width="16.5703125" style="181" customWidth="1"/>
    <col min="12550" max="12550" width="21.28515625" style="181" customWidth="1"/>
    <col min="12551" max="12551" width="16.5703125" style="181" customWidth="1"/>
    <col min="12552" max="12554" width="21.28515625" style="181" customWidth="1"/>
    <col min="12555" max="12800" width="9.140625" style="181"/>
    <col min="12801" max="12801" width="42" style="181" customWidth="1"/>
    <col min="12802" max="12802" width="21.7109375" style="181" customWidth="1"/>
    <col min="12803" max="12803" width="16.5703125" style="181" customWidth="1"/>
    <col min="12804" max="12804" width="22.5703125" style="181" bestFit="1" customWidth="1"/>
    <col min="12805" max="12805" width="16.5703125" style="181" customWidth="1"/>
    <col min="12806" max="12806" width="21.28515625" style="181" customWidth="1"/>
    <col min="12807" max="12807" width="16.5703125" style="181" customWidth="1"/>
    <col min="12808" max="12810" width="21.28515625" style="181" customWidth="1"/>
    <col min="12811" max="13056" width="9.140625" style="181"/>
    <col min="13057" max="13057" width="42" style="181" customWidth="1"/>
    <col min="13058" max="13058" width="21.7109375" style="181" customWidth="1"/>
    <col min="13059" max="13059" width="16.5703125" style="181" customWidth="1"/>
    <col min="13060" max="13060" width="22.5703125" style="181" bestFit="1" customWidth="1"/>
    <col min="13061" max="13061" width="16.5703125" style="181" customWidth="1"/>
    <col min="13062" max="13062" width="21.28515625" style="181" customWidth="1"/>
    <col min="13063" max="13063" width="16.5703125" style="181" customWidth="1"/>
    <col min="13064" max="13066" width="21.28515625" style="181" customWidth="1"/>
    <col min="13067" max="13312" width="9.140625" style="181"/>
    <col min="13313" max="13313" width="42" style="181" customWidth="1"/>
    <col min="13314" max="13314" width="21.7109375" style="181" customWidth="1"/>
    <col min="13315" max="13315" width="16.5703125" style="181" customWidth="1"/>
    <col min="13316" max="13316" width="22.5703125" style="181" bestFit="1" customWidth="1"/>
    <col min="13317" max="13317" width="16.5703125" style="181" customWidth="1"/>
    <col min="13318" max="13318" width="21.28515625" style="181" customWidth="1"/>
    <col min="13319" max="13319" width="16.5703125" style="181" customWidth="1"/>
    <col min="13320" max="13322" width="21.28515625" style="181" customWidth="1"/>
    <col min="13323" max="13568" width="9.140625" style="181"/>
    <col min="13569" max="13569" width="42" style="181" customWidth="1"/>
    <col min="13570" max="13570" width="21.7109375" style="181" customWidth="1"/>
    <col min="13571" max="13571" width="16.5703125" style="181" customWidth="1"/>
    <col min="13572" max="13572" width="22.5703125" style="181" bestFit="1" customWidth="1"/>
    <col min="13573" max="13573" width="16.5703125" style="181" customWidth="1"/>
    <col min="13574" max="13574" width="21.28515625" style="181" customWidth="1"/>
    <col min="13575" max="13575" width="16.5703125" style="181" customWidth="1"/>
    <col min="13576" max="13578" width="21.28515625" style="181" customWidth="1"/>
    <col min="13579" max="13824" width="9.140625" style="181"/>
    <col min="13825" max="13825" width="42" style="181" customWidth="1"/>
    <col min="13826" max="13826" width="21.7109375" style="181" customWidth="1"/>
    <col min="13827" max="13827" width="16.5703125" style="181" customWidth="1"/>
    <col min="13828" max="13828" width="22.5703125" style="181" bestFit="1" customWidth="1"/>
    <col min="13829" max="13829" width="16.5703125" style="181" customWidth="1"/>
    <col min="13830" max="13830" width="21.28515625" style="181" customWidth="1"/>
    <col min="13831" max="13831" width="16.5703125" style="181" customWidth="1"/>
    <col min="13832" max="13834" width="21.28515625" style="181" customWidth="1"/>
    <col min="13835" max="14080" width="9.140625" style="181"/>
    <col min="14081" max="14081" width="42" style="181" customWidth="1"/>
    <col min="14082" max="14082" width="21.7109375" style="181" customWidth="1"/>
    <col min="14083" max="14083" width="16.5703125" style="181" customWidth="1"/>
    <col min="14084" max="14084" width="22.5703125" style="181" bestFit="1" customWidth="1"/>
    <col min="14085" max="14085" width="16.5703125" style="181" customWidth="1"/>
    <col min="14086" max="14086" width="21.28515625" style="181" customWidth="1"/>
    <col min="14087" max="14087" width="16.5703125" style="181" customWidth="1"/>
    <col min="14088" max="14090" width="21.28515625" style="181" customWidth="1"/>
    <col min="14091" max="14336" width="9.140625" style="181"/>
    <col min="14337" max="14337" width="42" style="181" customWidth="1"/>
    <col min="14338" max="14338" width="21.7109375" style="181" customWidth="1"/>
    <col min="14339" max="14339" width="16.5703125" style="181" customWidth="1"/>
    <col min="14340" max="14340" width="22.5703125" style="181" bestFit="1" customWidth="1"/>
    <col min="14341" max="14341" width="16.5703125" style="181" customWidth="1"/>
    <col min="14342" max="14342" width="21.28515625" style="181" customWidth="1"/>
    <col min="14343" max="14343" width="16.5703125" style="181" customWidth="1"/>
    <col min="14344" max="14346" width="21.28515625" style="181" customWidth="1"/>
    <col min="14347" max="14592" width="9.140625" style="181"/>
    <col min="14593" max="14593" width="42" style="181" customWidth="1"/>
    <col min="14594" max="14594" width="21.7109375" style="181" customWidth="1"/>
    <col min="14595" max="14595" width="16.5703125" style="181" customWidth="1"/>
    <col min="14596" max="14596" width="22.5703125" style="181" bestFit="1" customWidth="1"/>
    <col min="14597" max="14597" width="16.5703125" style="181" customWidth="1"/>
    <col min="14598" max="14598" width="21.28515625" style="181" customWidth="1"/>
    <col min="14599" max="14599" width="16.5703125" style="181" customWidth="1"/>
    <col min="14600" max="14602" width="21.28515625" style="181" customWidth="1"/>
    <col min="14603" max="14848" width="9.140625" style="181"/>
    <col min="14849" max="14849" width="42" style="181" customWidth="1"/>
    <col min="14850" max="14850" width="21.7109375" style="181" customWidth="1"/>
    <col min="14851" max="14851" width="16.5703125" style="181" customWidth="1"/>
    <col min="14852" max="14852" width="22.5703125" style="181" bestFit="1" customWidth="1"/>
    <col min="14853" max="14853" width="16.5703125" style="181" customWidth="1"/>
    <col min="14854" max="14854" width="21.28515625" style="181" customWidth="1"/>
    <col min="14855" max="14855" width="16.5703125" style="181" customWidth="1"/>
    <col min="14856" max="14858" width="21.28515625" style="181" customWidth="1"/>
    <col min="14859" max="15104" width="9.140625" style="181"/>
    <col min="15105" max="15105" width="42" style="181" customWidth="1"/>
    <col min="15106" max="15106" width="21.7109375" style="181" customWidth="1"/>
    <col min="15107" max="15107" width="16.5703125" style="181" customWidth="1"/>
    <col min="15108" max="15108" width="22.5703125" style="181" bestFit="1" customWidth="1"/>
    <col min="15109" max="15109" width="16.5703125" style="181" customWidth="1"/>
    <col min="15110" max="15110" width="21.28515625" style="181" customWidth="1"/>
    <col min="15111" max="15111" width="16.5703125" style="181" customWidth="1"/>
    <col min="15112" max="15114" width="21.28515625" style="181" customWidth="1"/>
    <col min="15115" max="15360" width="9.140625" style="181"/>
    <col min="15361" max="15361" width="42" style="181" customWidth="1"/>
    <col min="15362" max="15362" width="21.7109375" style="181" customWidth="1"/>
    <col min="15363" max="15363" width="16.5703125" style="181" customWidth="1"/>
    <col min="15364" max="15364" width="22.5703125" style="181" bestFit="1" customWidth="1"/>
    <col min="15365" max="15365" width="16.5703125" style="181" customWidth="1"/>
    <col min="15366" max="15366" width="21.28515625" style="181" customWidth="1"/>
    <col min="15367" max="15367" width="16.5703125" style="181" customWidth="1"/>
    <col min="15368" max="15370" width="21.28515625" style="181" customWidth="1"/>
    <col min="15371" max="15616" width="9.140625" style="181"/>
    <col min="15617" max="15617" width="42" style="181" customWidth="1"/>
    <col min="15618" max="15618" width="21.7109375" style="181" customWidth="1"/>
    <col min="15619" max="15619" width="16.5703125" style="181" customWidth="1"/>
    <col min="15620" max="15620" width="22.5703125" style="181" bestFit="1" customWidth="1"/>
    <col min="15621" max="15621" width="16.5703125" style="181" customWidth="1"/>
    <col min="15622" max="15622" width="21.28515625" style="181" customWidth="1"/>
    <col min="15623" max="15623" width="16.5703125" style="181" customWidth="1"/>
    <col min="15624" max="15626" width="21.28515625" style="181" customWidth="1"/>
    <col min="15627" max="15872" width="9.140625" style="181"/>
    <col min="15873" max="15873" width="42" style="181" customWidth="1"/>
    <col min="15874" max="15874" width="21.7109375" style="181" customWidth="1"/>
    <col min="15875" max="15875" width="16.5703125" style="181" customWidth="1"/>
    <col min="15876" max="15876" width="22.5703125" style="181" bestFit="1" customWidth="1"/>
    <col min="15877" max="15877" width="16.5703125" style="181" customWidth="1"/>
    <col min="15878" max="15878" width="21.28515625" style="181" customWidth="1"/>
    <col min="15879" max="15879" width="16.5703125" style="181" customWidth="1"/>
    <col min="15880" max="15882" width="21.28515625" style="181" customWidth="1"/>
    <col min="15883" max="16128" width="9.140625" style="181"/>
    <col min="16129" max="16129" width="42" style="181" customWidth="1"/>
    <col min="16130" max="16130" width="21.7109375" style="181" customWidth="1"/>
    <col min="16131" max="16131" width="16.5703125" style="181" customWidth="1"/>
    <col min="16132" max="16132" width="22.5703125" style="181" bestFit="1" customWidth="1"/>
    <col min="16133" max="16133" width="16.5703125" style="181" customWidth="1"/>
    <col min="16134" max="16134" width="21.28515625" style="181" customWidth="1"/>
    <col min="16135" max="16135" width="16.5703125" style="181" customWidth="1"/>
    <col min="16136" max="16138" width="21.28515625" style="181" customWidth="1"/>
    <col min="16139" max="16384" width="9.140625" style="181"/>
  </cols>
  <sheetData>
    <row r="1" spans="1:12" ht="25.5" customHeight="1" x14ac:dyDescent="0.25">
      <c r="A1" s="179"/>
      <c r="B1" s="179"/>
      <c r="C1" s="179"/>
      <c r="D1" s="179"/>
      <c r="E1" s="179"/>
      <c r="F1" s="179"/>
      <c r="G1" s="179"/>
      <c r="H1" s="265" t="s">
        <v>470</v>
      </c>
      <c r="I1" s="265"/>
      <c r="J1" s="265"/>
      <c r="K1" s="179"/>
      <c r="L1" s="180"/>
    </row>
    <row r="2" spans="1:12" ht="15.75" x14ac:dyDescent="0.25">
      <c r="A2" s="179"/>
      <c r="B2" s="179"/>
      <c r="C2" s="179"/>
      <c r="D2" s="179"/>
      <c r="E2" s="179"/>
      <c r="F2" s="179"/>
      <c r="G2" s="179"/>
      <c r="H2" s="265" t="s">
        <v>36</v>
      </c>
      <c r="I2" s="265"/>
      <c r="J2" s="265"/>
      <c r="K2" s="179"/>
      <c r="L2" s="180"/>
    </row>
    <row r="3" spans="1:12" ht="15.75" x14ac:dyDescent="0.25">
      <c r="A3" s="182"/>
      <c r="B3" s="179"/>
      <c r="C3" s="179"/>
      <c r="D3" s="179"/>
      <c r="E3" s="179"/>
      <c r="F3" s="179"/>
      <c r="G3" s="179"/>
      <c r="H3" s="265" t="s">
        <v>38</v>
      </c>
      <c r="I3" s="265"/>
      <c r="J3" s="265"/>
      <c r="K3" s="179"/>
      <c r="L3" s="180"/>
    </row>
    <row r="4" spans="1:12" ht="15.75" x14ac:dyDescent="0.25">
      <c r="A4" s="182"/>
      <c r="B4" s="179"/>
      <c r="C4" s="179"/>
      <c r="D4" s="179"/>
      <c r="E4" s="179"/>
      <c r="F4" s="179"/>
      <c r="G4" s="179"/>
      <c r="H4" s="265" t="s">
        <v>39</v>
      </c>
      <c r="I4" s="265"/>
      <c r="J4" s="265"/>
      <c r="K4" s="179"/>
      <c r="L4" s="180"/>
    </row>
    <row r="5" spans="1:12" ht="15.75" x14ac:dyDescent="0.25">
      <c r="A5" s="182"/>
      <c r="B5" s="179"/>
      <c r="C5" s="179"/>
      <c r="D5" s="179"/>
      <c r="E5" s="179"/>
      <c r="F5" s="179"/>
      <c r="G5" s="179"/>
      <c r="H5" s="265" t="s">
        <v>488</v>
      </c>
      <c r="I5" s="265"/>
      <c r="J5" s="265"/>
      <c r="K5" s="179"/>
      <c r="L5" s="180"/>
    </row>
    <row r="6" spans="1:12" ht="15.75" x14ac:dyDescent="0.25">
      <c r="A6" s="182"/>
      <c r="B6" s="179"/>
      <c r="C6" s="179"/>
      <c r="D6" s="179"/>
      <c r="E6" s="179"/>
      <c r="F6" s="179"/>
      <c r="G6" s="179"/>
      <c r="H6" s="265" t="s">
        <v>523</v>
      </c>
      <c r="I6" s="265"/>
      <c r="J6" s="265"/>
      <c r="K6" s="179"/>
      <c r="L6" s="180"/>
    </row>
    <row r="7" spans="1:12" ht="15.75" x14ac:dyDescent="0.25">
      <c r="A7" s="182"/>
      <c r="B7" s="179"/>
      <c r="C7" s="179"/>
      <c r="D7" s="179"/>
      <c r="E7" s="179"/>
      <c r="F7" s="179"/>
      <c r="G7" s="179"/>
      <c r="H7" s="183"/>
      <c r="I7" s="183"/>
      <c r="J7" s="183"/>
      <c r="K7" s="179"/>
      <c r="L7" s="180"/>
    </row>
    <row r="8" spans="1:12" ht="18.75" x14ac:dyDescent="0.3">
      <c r="A8" s="269" t="s">
        <v>447</v>
      </c>
      <c r="B8" s="269"/>
      <c r="C8" s="269"/>
      <c r="D8" s="269"/>
      <c r="E8" s="269"/>
      <c r="F8" s="269"/>
      <c r="G8" s="269"/>
      <c r="H8" s="269"/>
      <c r="I8" s="269"/>
      <c r="J8" s="269"/>
      <c r="K8" s="179"/>
      <c r="L8" s="180"/>
    </row>
    <row r="9" spans="1:12" ht="18.75" x14ac:dyDescent="0.3">
      <c r="A9" s="269" t="s">
        <v>448</v>
      </c>
      <c r="B9" s="269"/>
      <c r="C9" s="269"/>
      <c r="D9" s="269"/>
      <c r="E9" s="269"/>
      <c r="F9" s="269"/>
      <c r="G9" s="269"/>
      <c r="H9" s="269"/>
      <c r="I9" s="269"/>
      <c r="J9" s="269"/>
      <c r="K9" s="179"/>
      <c r="L9" s="180"/>
    </row>
    <row r="10" spans="1:12" ht="18.75" x14ac:dyDescent="0.3">
      <c r="A10" s="269" t="s">
        <v>511</v>
      </c>
      <c r="B10" s="269"/>
      <c r="C10" s="269"/>
      <c r="D10" s="269"/>
      <c r="E10" s="269"/>
      <c r="F10" s="269"/>
      <c r="G10" s="269"/>
      <c r="H10" s="269"/>
      <c r="I10" s="269"/>
      <c r="J10" s="269"/>
      <c r="K10" s="179"/>
      <c r="L10" s="180"/>
    </row>
    <row r="11" spans="1:12" ht="10.5" customHeight="1" x14ac:dyDescent="0.25">
      <c r="A11" s="184"/>
      <c r="B11" s="184"/>
      <c r="C11" s="184"/>
      <c r="D11" s="184"/>
      <c r="E11" s="184"/>
      <c r="F11" s="184"/>
      <c r="G11" s="184"/>
      <c r="H11" s="184"/>
      <c r="I11" s="184"/>
      <c r="J11" s="184"/>
      <c r="K11" s="185"/>
      <c r="L11" s="180"/>
    </row>
    <row r="12" spans="1:12" ht="15.75" x14ac:dyDescent="0.25">
      <c r="A12" s="265" t="s">
        <v>449</v>
      </c>
      <c r="B12" s="265"/>
      <c r="C12" s="265"/>
      <c r="D12" s="265"/>
      <c r="E12" s="265"/>
      <c r="F12" s="265"/>
      <c r="G12" s="265"/>
      <c r="H12" s="265"/>
      <c r="I12" s="265"/>
      <c r="J12" s="265"/>
      <c r="K12" s="185"/>
      <c r="L12" s="180"/>
    </row>
    <row r="13" spans="1:12" ht="10.5" customHeight="1" x14ac:dyDescent="0.25">
      <c r="A13" s="184"/>
      <c r="B13" s="184"/>
      <c r="C13" s="184"/>
      <c r="D13" s="184"/>
      <c r="E13" s="184"/>
      <c r="F13" s="184"/>
      <c r="G13" s="184"/>
      <c r="H13" s="184"/>
      <c r="I13" s="184"/>
      <c r="J13" s="184"/>
      <c r="K13" s="185"/>
      <c r="L13" s="180"/>
    </row>
    <row r="14" spans="1:12" ht="15.75" x14ac:dyDescent="0.25">
      <c r="A14" s="186"/>
      <c r="B14" s="179"/>
      <c r="C14" s="179"/>
      <c r="D14" s="179"/>
      <c r="E14" s="179"/>
      <c r="F14" s="179"/>
      <c r="G14" s="179"/>
      <c r="H14" s="187"/>
      <c r="I14" s="187"/>
      <c r="J14" s="187" t="s">
        <v>35</v>
      </c>
      <c r="K14" s="180"/>
      <c r="L14" s="180"/>
    </row>
    <row r="15" spans="1:12" ht="57.75" customHeight="1" x14ac:dyDescent="0.2">
      <c r="A15" s="266" t="s">
        <v>450</v>
      </c>
      <c r="B15" s="266" t="s">
        <v>512</v>
      </c>
      <c r="C15" s="266"/>
      <c r="D15" s="266"/>
      <c r="E15" s="266"/>
      <c r="F15" s="266"/>
      <c r="G15" s="266"/>
      <c r="H15" s="266" t="s">
        <v>451</v>
      </c>
      <c r="I15" s="266"/>
      <c r="J15" s="266"/>
      <c r="K15" s="180"/>
      <c r="L15" s="180"/>
    </row>
    <row r="16" spans="1:12" ht="17.25" customHeight="1" x14ac:dyDescent="0.2">
      <c r="A16" s="266"/>
      <c r="B16" s="267" t="s">
        <v>426</v>
      </c>
      <c r="C16" s="268"/>
      <c r="D16" s="267" t="s">
        <v>474</v>
      </c>
      <c r="E16" s="268"/>
      <c r="F16" s="267" t="s">
        <v>493</v>
      </c>
      <c r="G16" s="268"/>
      <c r="H16" s="262" t="s">
        <v>426</v>
      </c>
      <c r="I16" s="262" t="s">
        <v>474</v>
      </c>
      <c r="J16" s="262" t="s">
        <v>493</v>
      </c>
      <c r="K16" s="180"/>
      <c r="L16" s="180"/>
    </row>
    <row r="17" spans="1:12" ht="59.25" customHeight="1" x14ac:dyDescent="0.2">
      <c r="A17" s="266"/>
      <c r="B17" s="188" t="s">
        <v>452</v>
      </c>
      <c r="C17" s="188" t="s">
        <v>453</v>
      </c>
      <c r="D17" s="188" t="s">
        <v>452</v>
      </c>
      <c r="E17" s="188" t="s">
        <v>453</v>
      </c>
      <c r="F17" s="188" t="s">
        <v>452</v>
      </c>
      <c r="G17" s="188" t="s">
        <v>453</v>
      </c>
      <c r="H17" s="263"/>
      <c r="I17" s="263"/>
      <c r="J17" s="263"/>
      <c r="K17" s="180"/>
      <c r="L17" s="180"/>
    </row>
    <row r="18" spans="1:12" ht="31.5" x14ac:dyDescent="0.2">
      <c r="A18" s="189" t="s">
        <v>454</v>
      </c>
      <c r="B18" s="190">
        <v>0</v>
      </c>
      <c r="C18" s="191" t="s">
        <v>455</v>
      </c>
      <c r="D18" s="190">
        <v>0</v>
      </c>
      <c r="E18" s="191" t="s">
        <v>455</v>
      </c>
      <c r="F18" s="190">
        <v>0</v>
      </c>
      <c r="G18" s="191" t="s">
        <v>455</v>
      </c>
      <c r="H18" s="191">
        <v>0</v>
      </c>
      <c r="I18" s="190">
        <v>0</v>
      </c>
      <c r="J18" s="190">
        <v>0</v>
      </c>
      <c r="K18" s="180"/>
      <c r="L18" s="180"/>
    </row>
    <row r="19" spans="1:12" ht="47.25" x14ac:dyDescent="0.2">
      <c r="A19" s="189" t="s">
        <v>456</v>
      </c>
      <c r="B19" s="192">
        <v>0</v>
      </c>
      <c r="C19" s="193" t="s">
        <v>455</v>
      </c>
      <c r="D19" s="191">
        <v>0</v>
      </c>
      <c r="E19" s="191"/>
      <c r="F19" s="191">
        <v>0</v>
      </c>
      <c r="G19" s="191"/>
      <c r="H19" s="192">
        <v>0</v>
      </c>
      <c r="I19" s="192">
        <v>0</v>
      </c>
      <c r="J19" s="192">
        <v>0</v>
      </c>
      <c r="K19" s="180"/>
      <c r="L19" s="180"/>
    </row>
    <row r="20" spans="1:12" ht="15.75" x14ac:dyDescent="0.2">
      <c r="A20" s="194" t="s">
        <v>457</v>
      </c>
      <c r="B20" s="192">
        <f>SUM(B18:B19)</f>
        <v>0</v>
      </c>
      <c r="C20" s="192"/>
      <c r="D20" s="192">
        <f t="shared" ref="D20:J20" si="0">SUM(D18:D19)</f>
        <v>0</v>
      </c>
      <c r="E20" s="192"/>
      <c r="F20" s="192">
        <f t="shared" si="0"/>
        <v>0</v>
      </c>
      <c r="G20" s="192"/>
      <c r="H20" s="192">
        <f t="shared" si="0"/>
        <v>0</v>
      </c>
      <c r="I20" s="192">
        <f t="shared" si="0"/>
        <v>0</v>
      </c>
      <c r="J20" s="192">
        <f t="shared" si="0"/>
        <v>0</v>
      </c>
      <c r="K20" s="180"/>
      <c r="L20" s="180"/>
    </row>
    <row r="21" spans="1:12" ht="18.75" x14ac:dyDescent="0.3">
      <c r="A21" s="195"/>
      <c r="B21" s="180"/>
      <c r="C21" s="180"/>
      <c r="D21" s="180"/>
      <c r="E21" s="180"/>
      <c r="F21" s="180"/>
      <c r="G21" s="180"/>
      <c r="H21" s="180"/>
      <c r="I21" s="196"/>
      <c r="J21" s="196"/>
      <c r="K21" s="180"/>
      <c r="L21" s="180"/>
    </row>
    <row r="22" spans="1:12" ht="18.75" x14ac:dyDescent="0.3">
      <c r="A22" s="264"/>
      <c r="B22" s="264"/>
      <c r="C22" s="180"/>
      <c r="D22" s="180"/>
      <c r="E22" s="180"/>
      <c r="F22" s="180"/>
      <c r="G22" s="180"/>
      <c r="H22" s="196"/>
      <c r="I22" s="196"/>
      <c r="J22" s="196"/>
      <c r="K22" s="180"/>
      <c r="L22" s="180"/>
    </row>
    <row r="23" spans="1:12" ht="15.75" x14ac:dyDescent="0.25">
      <c r="A23" s="265" t="s">
        <v>458</v>
      </c>
      <c r="B23" s="265"/>
      <c r="C23" s="265"/>
      <c r="D23" s="265"/>
      <c r="E23" s="265"/>
      <c r="F23" s="265"/>
      <c r="G23" s="265"/>
      <c r="H23" s="265"/>
      <c r="I23" s="265"/>
      <c r="J23" s="265"/>
      <c r="K23" s="180"/>
      <c r="L23" s="180"/>
    </row>
    <row r="24" spans="1:12" ht="15.75" x14ac:dyDescent="0.25">
      <c r="J24" s="187" t="s">
        <v>35</v>
      </c>
    </row>
    <row r="25" spans="1:12" ht="50.25" customHeight="1" x14ac:dyDescent="0.2">
      <c r="A25" s="266" t="s">
        <v>450</v>
      </c>
      <c r="B25" s="266" t="s">
        <v>512</v>
      </c>
      <c r="C25" s="266"/>
      <c r="D25" s="266"/>
      <c r="E25" s="266"/>
      <c r="F25" s="266"/>
      <c r="G25" s="266"/>
      <c r="H25" s="266" t="s">
        <v>451</v>
      </c>
      <c r="I25" s="266"/>
      <c r="J25" s="266"/>
    </row>
    <row r="26" spans="1:12" ht="15.75" x14ac:dyDescent="0.2">
      <c r="A26" s="266"/>
      <c r="B26" s="267" t="s">
        <v>426</v>
      </c>
      <c r="C26" s="268"/>
      <c r="D26" s="267" t="s">
        <v>474</v>
      </c>
      <c r="E26" s="268"/>
      <c r="F26" s="267" t="s">
        <v>493</v>
      </c>
      <c r="G26" s="268"/>
      <c r="H26" s="262" t="s">
        <v>426</v>
      </c>
      <c r="I26" s="262" t="s">
        <v>474</v>
      </c>
      <c r="J26" s="262" t="s">
        <v>493</v>
      </c>
    </row>
    <row r="27" spans="1:12" ht="47.25" x14ac:dyDescent="0.2">
      <c r="A27" s="266"/>
      <c r="B27" s="188" t="s">
        <v>452</v>
      </c>
      <c r="C27" s="188" t="s">
        <v>453</v>
      </c>
      <c r="D27" s="188" t="s">
        <v>452</v>
      </c>
      <c r="E27" s="188" t="s">
        <v>453</v>
      </c>
      <c r="F27" s="188" t="s">
        <v>452</v>
      </c>
      <c r="G27" s="188" t="s">
        <v>453</v>
      </c>
      <c r="H27" s="263"/>
      <c r="I27" s="263"/>
      <c r="J27" s="263"/>
    </row>
    <row r="28" spans="1:12" ht="63" x14ac:dyDescent="0.2">
      <c r="A28" s="189" t="s">
        <v>459</v>
      </c>
      <c r="B28" s="190">
        <v>0</v>
      </c>
      <c r="C28" s="191" t="s">
        <v>455</v>
      </c>
      <c r="D28" s="190">
        <v>0</v>
      </c>
      <c r="E28" s="191" t="s">
        <v>455</v>
      </c>
      <c r="F28" s="190">
        <v>0</v>
      </c>
      <c r="G28" s="191" t="s">
        <v>455</v>
      </c>
      <c r="H28" s="191">
        <v>0</v>
      </c>
      <c r="I28" s="190">
        <v>0</v>
      </c>
      <c r="J28" s="190">
        <v>0</v>
      </c>
    </row>
    <row r="29" spans="1:12" ht="15.75" x14ac:dyDescent="0.2">
      <c r="A29" s="194" t="s">
        <v>457</v>
      </c>
      <c r="B29" s="192">
        <f>SUM(B28:B28)</f>
        <v>0</v>
      </c>
      <c r="C29" s="192"/>
      <c r="D29" s="192">
        <f>SUM(D28:D28)</f>
        <v>0</v>
      </c>
      <c r="E29" s="192"/>
      <c r="F29" s="192">
        <f>SUM(F28:F28)</f>
        <v>0</v>
      </c>
      <c r="G29" s="192"/>
      <c r="H29" s="192">
        <f>SUM(H28:H28)</f>
        <v>0</v>
      </c>
      <c r="I29" s="192">
        <f>SUM(I28:I28)</f>
        <v>0</v>
      </c>
      <c r="J29" s="192">
        <f>SUM(J28:J28)</f>
        <v>0</v>
      </c>
    </row>
  </sheetData>
  <sheetProtection formatCells="0" formatColumns="0" formatRows="0" deleteColumns="0" deleteRows="0"/>
  <mergeCells count="30">
    <mergeCell ref="A12:J12"/>
    <mergeCell ref="H1:J1"/>
    <mergeCell ref="H2:J2"/>
    <mergeCell ref="H3:J3"/>
    <mergeCell ref="H4:J4"/>
    <mergeCell ref="H5:J5"/>
    <mergeCell ref="H6:J6"/>
    <mergeCell ref="A8:J8"/>
    <mergeCell ref="A9:J9"/>
    <mergeCell ref="A10:J10"/>
    <mergeCell ref="A15:A17"/>
    <mergeCell ref="B15:G15"/>
    <mergeCell ref="H15:J15"/>
    <mergeCell ref="B16:C16"/>
    <mergeCell ref="D16:E16"/>
    <mergeCell ref="F16:G16"/>
    <mergeCell ref="H16:H17"/>
    <mergeCell ref="I16:I17"/>
    <mergeCell ref="J16:J17"/>
    <mergeCell ref="J26:J27"/>
    <mergeCell ref="A22:B22"/>
    <mergeCell ref="A23:J23"/>
    <mergeCell ref="A25:A27"/>
    <mergeCell ref="B25:G25"/>
    <mergeCell ref="H25:J25"/>
    <mergeCell ref="B26:C26"/>
    <mergeCell ref="D26:E26"/>
    <mergeCell ref="F26:G26"/>
    <mergeCell ref="H26:H27"/>
    <mergeCell ref="I26:I27"/>
  </mergeCells>
  <printOptions horizontalCentered="1"/>
  <pageMargins left="0.59055118110236227" right="0.59055118110236227" top="0.78740157480314965" bottom="0.39370078740157483" header="0.51181102362204722" footer="0.11811023622047245"/>
  <pageSetup paperSize="9" scale="61"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J24"/>
  <sheetViews>
    <sheetView view="pageBreakPreview" zoomScaleNormal="100" zoomScaleSheetLayoutView="100" workbookViewId="0">
      <selection activeCell="J14" sqref="J14"/>
    </sheetView>
  </sheetViews>
  <sheetFormatPr defaultColWidth="9.140625" defaultRowHeight="12.75" x14ac:dyDescent="0.2"/>
  <cols>
    <col min="1" max="1" width="16.85546875" style="146" customWidth="1"/>
    <col min="2" max="2" width="21" style="146" customWidth="1"/>
    <col min="3" max="3" width="16.140625" style="146" customWidth="1"/>
    <col min="4" max="5" width="16.140625" style="147" customWidth="1"/>
    <col min="6" max="6" width="16.7109375" style="147" customWidth="1"/>
    <col min="7" max="7" width="17" style="147" customWidth="1"/>
    <col min="8" max="8" width="19.28515625" style="147" customWidth="1"/>
    <col min="9" max="16384" width="9.140625" style="147"/>
  </cols>
  <sheetData>
    <row r="1" spans="1:10" s="135" customFormat="1" ht="15.75" x14ac:dyDescent="0.2">
      <c r="A1" s="134"/>
      <c r="E1" s="273" t="s">
        <v>356</v>
      </c>
      <c r="F1" s="273"/>
      <c r="G1" s="273"/>
      <c r="H1" s="273"/>
    </row>
    <row r="2" spans="1:10" s="135" customFormat="1" ht="15.75" x14ac:dyDescent="0.2">
      <c r="A2" s="134"/>
      <c r="E2" s="273" t="s">
        <v>36</v>
      </c>
      <c r="F2" s="273"/>
      <c r="G2" s="273"/>
      <c r="H2" s="273"/>
    </row>
    <row r="3" spans="1:10" s="135" customFormat="1" ht="15.75" x14ac:dyDescent="0.2">
      <c r="A3" s="134"/>
      <c r="E3" s="273" t="s">
        <v>38</v>
      </c>
      <c r="F3" s="273"/>
      <c r="G3" s="273"/>
      <c r="H3" s="273"/>
    </row>
    <row r="4" spans="1:10" s="135" customFormat="1" ht="15.75" x14ac:dyDescent="0.2">
      <c r="A4" s="134"/>
      <c r="E4" s="273" t="s">
        <v>39</v>
      </c>
      <c r="F4" s="273"/>
      <c r="G4" s="273"/>
      <c r="H4" s="273"/>
    </row>
    <row r="5" spans="1:10" s="135" customFormat="1" ht="15.75" x14ac:dyDescent="0.2">
      <c r="A5" s="134"/>
      <c r="E5" s="273" t="s">
        <v>488</v>
      </c>
      <c r="F5" s="273"/>
      <c r="G5" s="273"/>
      <c r="H5" s="273"/>
    </row>
    <row r="6" spans="1:10" s="135" customFormat="1" ht="15.75" x14ac:dyDescent="0.2">
      <c r="A6" s="134"/>
      <c r="E6" s="273" t="s">
        <v>523</v>
      </c>
      <c r="F6" s="273"/>
      <c r="G6" s="273"/>
      <c r="H6" s="273"/>
    </row>
    <row r="7" spans="1:10" s="135" customFormat="1" ht="15.75" x14ac:dyDescent="0.2">
      <c r="A7" s="134"/>
      <c r="B7" s="136" t="s">
        <v>23</v>
      </c>
      <c r="C7" s="136"/>
    </row>
    <row r="8" spans="1:10" s="135" customFormat="1" ht="18.75" x14ac:dyDescent="0.2">
      <c r="A8" s="281" t="s">
        <v>447</v>
      </c>
      <c r="B8" s="281"/>
      <c r="C8" s="281"/>
      <c r="D8" s="281"/>
      <c r="E8" s="281"/>
      <c r="F8" s="281"/>
      <c r="G8" s="281"/>
      <c r="H8" s="281"/>
    </row>
    <row r="9" spans="1:10" s="135" customFormat="1" ht="48.75" customHeight="1" x14ac:dyDescent="0.2">
      <c r="A9" s="280" t="s">
        <v>508</v>
      </c>
      <c r="B9" s="280"/>
      <c r="C9" s="280"/>
      <c r="D9" s="280"/>
      <c r="E9" s="280"/>
      <c r="F9" s="280"/>
      <c r="G9" s="280"/>
      <c r="H9" s="280"/>
    </row>
    <row r="10" spans="1:10" s="135" customFormat="1" ht="15" x14ac:dyDescent="0.25">
      <c r="A10" s="134"/>
      <c r="B10" s="134"/>
      <c r="C10" s="137"/>
    </row>
    <row r="11" spans="1:10" s="135" customFormat="1" ht="46.5" customHeight="1" x14ac:dyDescent="0.2">
      <c r="A11" s="274" t="s">
        <v>509</v>
      </c>
      <c r="B11" s="275"/>
      <c r="C11" s="275"/>
      <c r="D11" s="275"/>
      <c r="E11" s="275"/>
      <c r="F11" s="275"/>
      <c r="G11" s="275"/>
      <c r="H11" s="275"/>
    </row>
    <row r="12" spans="1:10" s="135" customFormat="1" ht="15.75" x14ac:dyDescent="0.2">
      <c r="A12" s="217"/>
      <c r="B12" s="218"/>
      <c r="C12" s="218"/>
      <c r="D12" s="218"/>
      <c r="E12" s="218"/>
      <c r="F12" s="218"/>
      <c r="G12" s="218"/>
      <c r="H12" s="219" t="s">
        <v>35</v>
      </c>
    </row>
    <row r="13" spans="1:10" s="135" customFormat="1" ht="15.75" x14ac:dyDescent="0.2">
      <c r="A13" s="282" t="s">
        <v>460</v>
      </c>
      <c r="B13" s="282" t="s">
        <v>461</v>
      </c>
      <c r="C13" s="282" t="s">
        <v>464</v>
      </c>
      <c r="D13" s="282"/>
      <c r="E13" s="282"/>
      <c r="F13" s="278" t="s">
        <v>462</v>
      </c>
      <c r="G13" s="278" t="s">
        <v>463</v>
      </c>
      <c r="H13" s="279" t="s">
        <v>465</v>
      </c>
      <c r="I13" s="136"/>
      <c r="J13" s="136"/>
    </row>
    <row r="14" spans="1:10" s="135" customFormat="1" ht="162" customHeight="1" x14ac:dyDescent="0.2">
      <c r="A14" s="282"/>
      <c r="B14" s="282"/>
      <c r="C14" s="207" t="s">
        <v>426</v>
      </c>
      <c r="D14" s="207" t="s">
        <v>474</v>
      </c>
      <c r="E14" s="207" t="s">
        <v>493</v>
      </c>
      <c r="F14" s="278"/>
      <c r="G14" s="278"/>
      <c r="H14" s="279"/>
      <c r="I14" s="206"/>
      <c r="J14" s="136"/>
    </row>
    <row r="15" spans="1:10" s="135" customFormat="1" ht="25.5" customHeight="1" x14ac:dyDescent="0.2">
      <c r="A15" s="142">
        <v>1</v>
      </c>
      <c r="B15" s="205">
        <v>2</v>
      </c>
      <c r="C15" s="205">
        <v>3</v>
      </c>
      <c r="D15" s="205">
        <v>4</v>
      </c>
      <c r="E15" s="205">
        <v>5</v>
      </c>
      <c r="F15" s="205">
        <v>6</v>
      </c>
      <c r="G15" s="205">
        <v>7</v>
      </c>
      <c r="H15" s="205">
        <v>8</v>
      </c>
      <c r="I15" s="136"/>
      <c r="J15" s="136"/>
    </row>
    <row r="16" spans="1:10" s="135" customFormat="1" ht="24" customHeight="1" x14ac:dyDescent="0.2">
      <c r="A16" s="142" t="s">
        <v>455</v>
      </c>
      <c r="B16" s="208" t="s">
        <v>455</v>
      </c>
      <c r="C16" s="209">
        <v>0</v>
      </c>
      <c r="D16" s="207">
        <v>0</v>
      </c>
      <c r="E16" s="207">
        <v>0</v>
      </c>
      <c r="F16" s="210" t="s">
        <v>455</v>
      </c>
      <c r="G16" s="210" t="s">
        <v>455</v>
      </c>
      <c r="H16" s="210" t="s">
        <v>455</v>
      </c>
      <c r="I16" s="136"/>
      <c r="J16" s="136"/>
    </row>
    <row r="18" spans="1:8" s="135" customFormat="1" ht="46.5" customHeight="1" x14ac:dyDescent="0.2">
      <c r="A18" s="274" t="s">
        <v>510</v>
      </c>
      <c r="B18" s="275"/>
      <c r="C18" s="275"/>
      <c r="D18" s="275"/>
      <c r="E18" s="275"/>
      <c r="F18" s="275"/>
      <c r="G18" s="275"/>
      <c r="H18" s="275"/>
    </row>
    <row r="20" spans="1:8" x14ac:dyDescent="0.2">
      <c r="H20" s="219" t="s">
        <v>35</v>
      </c>
    </row>
    <row r="21" spans="1:8" ht="72" customHeight="1" x14ac:dyDescent="0.2">
      <c r="A21" s="277" t="s">
        <v>482</v>
      </c>
      <c r="B21" s="277"/>
      <c r="C21" s="277"/>
      <c r="D21" s="277"/>
      <c r="E21" s="277"/>
      <c r="F21" s="276" t="s">
        <v>483</v>
      </c>
      <c r="G21" s="276"/>
      <c r="H21" s="276"/>
    </row>
    <row r="22" spans="1:8" ht="15.75" x14ac:dyDescent="0.2">
      <c r="A22" s="277"/>
      <c r="B22" s="277"/>
      <c r="C22" s="277"/>
      <c r="D22" s="277"/>
      <c r="E22" s="277"/>
      <c r="F22" s="207" t="s">
        <v>426</v>
      </c>
      <c r="G22" s="207" t="s">
        <v>474</v>
      </c>
      <c r="H22" s="207" t="s">
        <v>493</v>
      </c>
    </row>
    <row r="23" spans="1:8" ht="38.25" customHeight="1" x14ac:dyDescent="0.2">
      <c r="A23" s="270" t="s">
        <v>466</v>
      </c>
      <c r="B23" s="271"/>
      <c r="C23" s="271"/>
      <c r="D23" s="271"/>
      <c r="E23" s="272"/>
      <c r="F23" s="211">
        <v>0</v>
      </c>
      <c r="G23" s="211">
        <v>0</v>
      </c>
      <c r="H23" s="211">
        <v>0</v>
      </c>
    </row>
    <row r="24" spans="1:8" ht="33.75" customHeight="1" x14ac:dyDescent="0.2">
      <c r="A24" s="270" t="s">
        <v>467</v>
      </c>
      <c r="B24" s="271"/>
      <c r="C24" s="271"/>
      <c r="D24" s="271"/>
      <c r="E24" s="272"/>
      <c r="F24" s="211">
        <v>0</v>
      </c>
      <c r="G24" s="211">
        <v>0</v>
      </c>
      <c r="H24" s="211">
        <v>0</v>
      </c>
    </row>
  </sheetData>
  <mergeCells count="20">
    <mergeCell ref="E1:H1"/>
    <mergeCell ref="E2:H2"/>
    <mergeCell ref="E3:H3"/>
    <mergeCell ref="E4:H4"/>
    <mergeCell ref="A23:E23"/>
    <mergeCell ref="A24:E24"/>
    <mergeCell ref="E5:H5"/>
    <mergeCell ref="E6:H6"/>
    <mergeCell ref="A11:H11"/>
    <mergeCell ref="A18:H18"/>
    <mergeCell ref="F21:H21"/>
    <mergeCell ref="A21:E22"/>
    <mergeCell ref="F13:F14"/>
    <mergeCell ref="G13:G14"/>
    <mergeCell ref="H13:H14"/>
    <mergeCell ref="A9:H9"/>
    <mergeCell ref="A8:H8"/>
    <mergeCell ref="A13:A14"/>
    <mergeCell ref="B13:B14"/>
    <mergeCell ref="C13:E13"/>
  </mergeCells>
  <pageMargins left="0.70866141732283472" right="0.39370078740157483" top="0.74803149606299213" bottom="0.74803149606299213" header="0.31496062992125984" footer="0.31496062992125984"/>
  <pageSetup paperSize="9" scale="99" fitToHeight="2" orientation="landscape" r:id="rId1"/>
  <headerFooter>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tabSelected="1" topLeftCell="A15" zoomScaleNormal="100" zoomScaleSheetLayoutView="100" workbookViewId="0">
      <selection activeCell="C31" sqref="C31"/>
    </sheetView>
  </sheetViews>
  <sheetFormatPr defaultColWidth="9.140625" defaultRowHeight="12.75" x14ac:dyDescent="0.2"/>
  <cols>
    <col min="1" max="1" width="28.28515625" style="146" customWidth="1"/>
    <col min="2" max="2" width="45.28515625" style="146" customWidth="1"/>
    <col min="3" max="3" width="19.42578125" style="146" customWidth="1"/>
    <col min="4" max="4" width="9.140625" style="147"/>
    <col min="5" max="5" width="12.28515625" style="147" bestFit="1" customWidth="1"/>
    <col min="6" max="16384" width="9.140625" style="147"/>
  </cols>
  <sheetData>
    <row r="1" spans="1:3" ht="12.75" customHeight="1" x14ac:dyDescent="0.2">
      <c r="B1" s="231" t="s">
        <v>55</v>
      </c>
      <c r="C1" s="283"/>
    </row>
    <row r="2" spans="1:3" ht="12.75" customHeight="1" x14ac:dyDescent="0.2">
      <c r="B2" s="231" t="s">
        <v>543</v>
      </c>
      <c r="C2" s="283"/>
    </row>
    <row r="3" spans="1:3" ht="34.5" customHeight="1" x14ac:dyDescent="0.2">
      <c r="B3" s="233" t="s">
        <v>539</v>
      </c>
      <c r="C3" s="283"/>
    </row>
    <row r="4" spans="1:3" ht="12.75" customHeight="1" x14ac:dyDescent="0.2">
      <c r="B4" s="231" t="s">
        <v>536</v>
      </c>
      <c r="C4" s="283"/>
    </row>
    <row r="5" spans="1:3" ht="12.75" customHeight="1" x14ac:dyDescent="0.2">
      <c r="B5" s="231" t="s">
        <v>537</v>
      </c>
      <c r="C5" s="283"/>
    </row>
    <row r="6" spans="1:3" ht="12.75" customHeight="1" x14ac:dyDescent="0.2">
      <c r="B6" s="231" t="s">
        <v>540</v>
      </c>
      <c r="C6" s="283"/>
    </row>
    <row r="7" spans="1:3" ht="12.75" customHeight="1" x14ac:dyDescent="0.2"/>
    <row r="8" spans="1:3" ht="12.75" customHeight="1" x14ac:dyDescent="0.2"/>
    <row r="10" spans="1:3" s="135" customFormat="1" ht="15.75" x14ac:dyDescent="0.2">
      <c r="A10" s="134"/>
      <c r="B10" s="273" t="s">
        <v>359</v>
      </c>
      <c r="C10" s="273"/>
    </row>
    <row r="11" spans="1:3" s="135" customFormat="1" ht="15.75" x14ac:dyDescent="0.2">
      <c r="A11" s="134"/>
      <c r="B11" s="273" t="s">
        <v>36</v>
      </c>
      <c r="C11" s="273"/>
    </row>
    <row r="12" spans="1:3" s="135" customFormat="1" ht="15.75" x14ac:dyDescent="0.2">
      <c r="A12" s="134"/>
      <c r="B12" s="273" t="s">
        <v>38</v>
      </c>
      <c r="C12" s="273"/>
    </row>
    <row r="13" spans="1:3" s="135" customFormat="1" ht="15.75" x14ac:dyDescent="0.2">
      <c r="A13" s="134"/>
      <c r="B13" s="273" t="s">
        <v>39</v>
      </c>
      <c r="C13" s="273"/>
    </row>
    <row r="14" spans="1:3" s="135" customFormat="1" ht="15.75" x14ac:dyDescent="0.2">
      <c r="A14" s="134"/>
      <c r="B14" s="273" t="s">
        <v>488</v>
      </c>
      <c r="C14" s="273"/>
    </row>
    <row r="15" spans="1:3" s="135" customFormat="1" ht="15.75" x14ac:dyDescent="0.2">
      <c r="A15" s="134"/>
      <c r="B15" s="273" t="s">
        <v>523</v>
      </c>
      <c r="C15" s="273"/>
    </row>
    <row r="16" spans="1:3" s="135" customFormat="1" ht="15.75" x14ac:dyDescent="0.2">
      <c r="A16" s="134"/>
      <c r="B16" s="136" t="s">
        <v>23</v>
      </c>
      <c r="C16" s="136"/>
    </row>
    <row r="17" spans="1:7" s="135" customFormat="1" ht="18.75" x14ac:dyDescent="0.2">
      <c r="A17" s="281" t="s">
        <v>401</v>
      </c>
      <c r="B17" s="281"/>
      <c r="C17" s="281"/>
    </row>
    <row r="18" spans="1:7" s="135" customFormat="1" ht="48.75" customHeight="1" x14ac:dyDescent="0.2">
      <c r="A18" s="280" t="s">
        <v>507</v>
      </c>
      <c r="B18" s="280"/>
      <c r="C18" s="280"/>
    </row>
    <row r="19" spans="1:7" s="135" customFormat="1" ht="15" x14ac:dyDescent="0.25">
      <c r="A19" s="134"/>
      <c r="B19" s="134"/>
      <c r="C19" s="137" t="s">
        <v>35</v>
      </c>
    </row>
    <row r="20" spans="1:7" s="135" customFormat="1" ht="31.5" x14ac:dyDescent="0.2">
      <c r="A20" s="138" t="s">
        <v>402</v>
      </c>
      <c r="B20" s="138" t="s">
        <v>403</v>
      </c>
      <c r="C20" s="138" t="s">
        <v>404</v>
      </c>
    </row>
    <row r="21" spans="1:7" s="135" customFormat="1" ht="54.75" customHeight="1" x14ac:dyDescent="0.25">
      <c r="A21" s="139" t="s">
        <v>405</v>
      </c>
      <c r="B21" s="140" t="s">
        <v>406</v>
      </c>
      <c r="C21" s="141">
        <f>C22</f>
        <v>-2.9802322387695313E-8</v>
      </c>
      <c r="E21" s="284"/>
      <c r="F21" s="284"/>
      <c r="G21" s="284"/>
    </row>
    <row r="22" spans="1:7" s="135" customFormat="1" ht="40.5" customHeight="1" x14ac:dyDescent="0.2">
      <c r="A22" s="142" t="s">
        <v>407</v>
      </c>
      <c r="B22" s="140" t="s">
        <v>58</v>
      </c>
      <c r="C22" s="143">
        <f>C23+C27+C31</f>
        <v>-2.9802322387695313E-8</v>
      </c>
    </row>
    <row r="23" spans="1:7" s="135" customFormat="1" ht="24" customHeight="1" x14ac:dyDescent="0.2">
      <c r="A23" s="142" t="s">
        <v>408</v>
      </c>
      <c r="B23" s="144" t="s">
        <v>59</v>
      </c>
      <c r="C23" s="143">
        <f>+C24</f>
        <v>-169351029.28000003</v>
      </c>
    </row>
    <row r="24" spans="1:7" s="135" customFormat="1" ht="38.25" customHeight="1" x14ac:dyDescent="0.2">
      <c r="A24" s="142" t="s">
        <v>409</v>
      </c>
      <c r="B24" s="144" t="s">
        <v>60</v>
      </c>
      <c r="C24" s="143">
        <f>+C25</f>
        <v>-169351029.28000003</v>
      </c>
    </row>
    <row r="25" spans="1:7" s="135" customFormat="1" ht="40.5" customHeight="1" x14ac:dyDescent="0.2">
      <c r="A25" s="142" t="s">
        <v>410</v>
      </c>
      <c r="B25" s="144" t="s">
        <v>61</v>
      </c>
      <c r="C25" s="143">
        <f>+C26</f>
        <v>-169351029.28000003</v>
      </c>
      <c r="E25" s="145"/>
    </row>
    <row r="26" spans="1:7" s="135" customFormat="1" ht="52.5" customHeight="1" x14ac:dyDescent="0.2">
      <c r="A26" s="142" t="s">
        <v>418</v>
      </c>
      <c r="B26" s="144" t="s">
        <v>417</v>
      </c>
      <c r="C26" s="143">
        <f>-'Прил 1'!C48+C36</f>
        <v>-169351029.28000003</v>
      </c>
    </row>
    <row r="27" spans="1:7" s="135" customFormat="1" ht="23.25" customHeight="1" x14ac:dyDescent="0.2">
      <c r="A27" s="142" t="s">
        <v>411</v>
      </c>
      <c r="B27" s="144" t="s">
        <v>412</v>
      </c>
      <c r="C27" s="143">
        <f>+C28</f>
        <v>169351029.28</v>
      </c>
    </row>
    <row r="28" spans="1:7" s="135" customFormat="1" ht="37.5" customHeight="1" x14ac:dyDescent="0.2">
      <c r="A28" s="142" t="s">
        <v>413</v>
      </c>
      <c r="B28" s="144" t="s">
        <v>414</v>
      </c>
      <c r="C28" s="143">
        <f>C29</f>
        <v>169351029.28</v>
      </c>
    </row>
    <row r="29" spans="1:7" s="135" customFormat="1" ht="40.5" customHeight="1" x14ac:dyDescent="0.2">
      <c r="A29" s="142" t="s">
        <v>415</v>
      </c>
      <c r="B29" s="144" t="s">
        <v>416</v>
      </c>
      <c r="C29" s="143">
        <f>C30</f>
        <v>169351029.28</v>
      </c>
    </row>
    <row r="30" spans="1:7" s="135" customFormat="1" ht="55.5" customHeight="1" x14ac:dyDescent="0.2">
      <c r="A30" s="142" t="s">
        <v>420</v>
      </c>
      <c r="B30" s="144" t="s">
        <v>419</v>
      </c>
      <c r="C30" s="143">
        <f>'Прил 7'!J320+C32</f>
        <v>169351029.28</v>
      </c>
    </row>
    <row r="31" spans="1:7" ht="31.5" x14ac:dyDescent="0.2">
      <c r="A31" s="142" t="s">
        <v>524</v>
      </c>
      <c r="B31" s="144" t="s">
        <v>525</v>
      </c>
      <c r="C31" s="143">
        <f>C35+C32</f>
        <v>0</v>
      </c>
    </row>
    <row r="32" spans="1:7" ht="47.25" x14ac:dyDescent="0.2">
      <c r="A32" s="142" t="s">
        <v>526</v>
      </c>
      <c r="B32" s="144" t="s">
        <v>527</v>
      </c>
      <c r="C32" s="143">
        <f>C33</f>
        <v>20000000</v>
      </c>
    </row>
    <row r="33" spans="1:3" ht="63" x14ac:dyDescent="0.2">
      <c r="A33" s="142" t="s">
        <v>528</v>
      </c>
      <c r="B33" s="144" t="s">
        <v>529</v>
      </c>
      <c r="C33" s="143">
        <f>C34</f>
        <v>20000000</v>
      </c>
    </row>
    <row r="34" spans="1:3" ht="78.75" x14ac:dyDescent="0.2">
      <c r="A34" s="142" t="s">
        <v>541</v>
      </c>
      <c r="B34" s="144" t="s">
        <v>530</v>
      </c>
      <c r="C34" s="143">
        <v>20000000</v>
      </c>
    </row>
    <row r="35" spans="1:3" ht="63" x14ac:dyDescent="0.2">
      <c r="A35" s="142" t="s">
        <v>531</v>
      </c>
      <c r="B35" s="144" t="s">
        <v>532</v>
      </c>
      <c r="C35" s="143">
        <f>C36</f>
        <v>-20000000</v>
      </c>
    </row>
    <row r="36" spans="1:3" ht="78.75" x14ac:dyDescent="0.2">
      <c r="A36" s="142" t="s">
        <v>542</v>
      </c>
      <c r="B36" s="144" t="s">
        <v>533</v>
      </c>
      <c r="C36" s="143">
        <v>-20000000</v>
      </c>
    </row>
    <row r="37" spans="1:3" x14ac:dyDescent="0.2">
      <c r="A37" s="135"/>
      <c r="B37" s="135"/>
      <c r="C37" s="135"/>
    </row>
    <row r="38" spans="1:3" x14ac:dyDescent="0.2">
      <c r="A38" s="135"/>
      <c r="B38" s="135"/>
      <c r="C38" s="135"/>
    </row>
  </sheetData>
  <mergeCells count="15">
    <mergeCell ref="B6:C6"/>
    <mergeCell ref="E21:G21"/>
    <mergeCell ref="B12:C12"/>
    <mergeCell ref="B13:C13"/>
    <mergeCell ref="B10:C10"/>
    <mergeCell ref="B11:C11"/>
    <mergeCell ref="B14:C14"/>
    <mergeCell ref="B15:C15"/>
    <mergeCell ref="A17:C17"/>
    <mergeCell ref="A18:C18"/>
    <mergeCell ref="B1:C1"/>
    <mergeCell ref="B2:C2"/>
    <mergeCell ref="B3:C3"/>
    <mergeCell ref="B4:C4"/>
    <mergeCell ref="B5:C5"/>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23"/>
  <sheetViews>
    <sheetView view="pageBreakPreview" zoomScaleNormal="100" zoomScaleSheetLayoutView="100" workbookViewId="0">
      <selection activeCell="A24" sqref="A24:D26"/>
    </sheetView>
  </sheetViews>
  <sheetFormatPr defaultColWidth="9.140625" defaultRowHeight="12.75" x14ac:dyDescent="0.2"/>
  <cols>
    <col min="1" max="1" width="28" style="146" customWidth="1"/>
    <col min="2" max="2" width="31" style="146" customWidth="1"/>
    <col min="3" max="4" width="18.5703125" style="146" customWidth="1"/>
    <col min="5" max="5" width="9.140625" style="147"/>
    <col min="6" max="6" width="12.28515625" style="147" bestFit="1" customWidth="1"/>
    <col min="7" max="16384" width="9.140625" style="147"/>
  </cols>
  <sheetData>
    <row r="1" spans="1:4" x14ac:dyDescent="0.2">
      <c r="A1" s="147"/>
      <c r="C1" s="147"/>
      <c r="D1" s="147"/>
    </row>
    <row r="2" spans="1:4" ht="15.75" x14ac:dyDescent="0.2">
      <c r="A2" s="148"/>
      <c r="B2" s="231" t="s">
        <v>471</v>
      </c>
      <c r="C2" s="231"/>
      <c r="D2" s="231"/>
    </row>
    <row r="3" spans="1:4" ht="15.75" x14ac:dyDescent="0.2">
      <c r="A3" s="148"/>
      <c r="B3" s="231" t="s">
        <v>36</v>
      </c>
      <c r="C3" s="231"/>
      <c r="D3" s="231"/>
    </row>
    <row r="4" spans="1:4" ht="15.75" x14ac:dyDescent="0.2">
      <c r="A4" s="148"/>
      <c r="B4" s="231" t="s">
        <v>38</v>
      </c>
      <c r="C4" s="231"/>
      <c r="D4" s="231"/>
    </row>
    <row r="5" spans="1:4" ht="15.75" x14ac:dyDescent="0.2">
      <c r="A5" s="148"/>
      <c r="B5" s="231" t="s">
        <v>39</v>
      </c>
      <c r="C5" s="231"/>
      <c r="D5" s="231"/>
    </row>
    <row r="6" spans="1:4" ht="15.75" x14ac:dyDescent="0.2">
      <c r="A6" s="148"/>
      <c r="B6" s="231" t="s">
        <v>488</v>
      </c>
      <c r="C6" s="231"/>
      <c r="D6" s="231"/>
    </row>
    <row r="7" spans="1:4" ht="15.75" x14ac:dyDescent="0.2">
      <c r="A7" s="148"/>
      <c r="B7" s="231" t="s">
        <v>523</v>
      </c>
      <c r="C7" s="231"/>
      <c r="D7" s="231"/>
    </row>
    <row r="8" spans="1:4" ht="15.75" x14ac:dyDescent="0.2">
      <c r="A8" s="148"/>
      <c r="B8" s="1" t="s">
        <v>23</v>
      </c>
      <c r="C8" s="1"/>
      <c r="D8" s="1"/>
    </row>
    <row r="9" spans="1:4" ht="20.25" customHeight="1" x14ac:dyDescent="0.2">
      <c r="A9" s="289" t="s">
        <v>401</v>
      </c>
      <c r="B9" s="289"/>
      <c r="C9" s="289"/>
      <c r="D9" s="289"/>
    </row>
    <row r="10" spans="1:4" ht="45" customHeight="1" x14ac:dyDescent="0.2">
      <c r="A10" s="290" t="s">
        <v>506</v>
      </c>
      <c r="B10" s="290"/>
      <c r="C10" s="290"/>
      <c r="D10" s="290"/>
    </row>
    <row r="11" spans="1:4" ht="20.25" customHeight="1" x14ac:dyDescent="0.25">
      <c r="A11" s="148"/>
      <c r="B11" s="148"/>
      <c r="C11" s="148"/>
      <c r="D11" s="149" t="s">
        <v>35</v>
      </c>
    </row>
    <row r="12" spans="1:4" ht="20.25" customHeight="1" x14ac:dyDescent="0.2">
      <c r="A12" s="285" t="s">
        <v>402</v>
      </c>
      <c r="B12" s="285" t="s">
        <v>403</v>
      </c>
      <c r="C12" s="287" t="s">
        <v>404</v>
      </c>
      <c r="D12" s="288"/>
    </row>
    <row r="13" spans="1:4" ht="20.25" customHeight="1" x14ac:dyDescent="0.2">
      <c r="A13" s="286"/>
      <c r="B13" s="286"/>
      <c r="C13" s="150" t="s">
        <v>474</v>
      </c>
      <c r="D13" s="150" t="s">
        <v>493</v>
      </c>
    </row>
    <row r="14" spans="1:4" ht="67.5" customHeight="1" x14ac:dyDescent="0.2">
      <c r="A14" s="139" t="s">
        <v>405</v>
      </c>
      <c r="B14" s="140" t="s">
        <v>406</v>
      </c>
      <c r="C14" s="141">
        <f>C15</f>
        <v>0</v>
      </c>
      <c r="D14" s="141">
        <f>D15</f>
        <v>0</v>
      </c>
    </row>
    <row r="15" spans="1:4" ht="56.25" customHeight="1" x14ac:dyDescent="0.2">
      <c r="A15" s="142" t="s">
        <v>407</v>
      </c>
      <c r="B15" s="140" t="s">
        <v>58</v>
      </c>
      <c r="C15" s="143">
        <f>C16+C20</f>
        <v>0</v>
      </c>
      <c r="D15" s="143">
        <f>D16+D20</f>
        <v>0</v>
      </c>
    </row>
    <row r="16" spans="1:4" ht="31.5" x14ac:dyDescent="0.2">
      <c r="A16" s="142" t="s">
        <v>408</v>
      </c>
      <c r="B16" s="144" t="s">
        <v>59</v>
      </c>
      <c r="C16" s="143">
        <f t="shared" ref="C16:D18" si="0">+C17</f>
        <v>-154088932.85999998</v>
      </c>
      <c r="D16" s="143">
        <f t="shared" si="0"/>
        <v>-158724419.17999998</v>
      </c>
    </row>
    <row r="17" spans="1:4" ht="31.5" x14ac:dyDescent="0.2">
      <c r="A17" s="142" t="s">
        <v>409</v>
      </c>
      <c r="B17" s="144" t="s">
        <v>60</v>
      </c>
      <c r="C17" s="143">
        <f t="shared" si="0"/>
        <v>-154088932.85999998</v>
      </c>
      <c r="D17" s="143">
        <f t="shared" si="0"/>
        <v>-158724419.17999998</v>
      </c>
    </row>
    <row r="18" spans="1:4" ht="31.5" x14ac:dyDescent="0.2">
      <c r="A18" s="142" t="s">
        <v>410</v>
      </c>
      <c r="B18" s="144" t="s">
        <v>61</v>
      </c>
      <c r="C18" s="143">
        <f t="shared" si="0"/>
        <v>-154088932.85999998</v>
      </c>
      <c r="D18" s="143">
        <f t="shared" si="0"/>
        <v>-158724419.17999998</v>
      </c>
    </row>
    <row r="19" spans="1:4" ht="47.25" x14ac:dyDescent="0.2">
      <c r="A19" s="142" t="s">
        <v>418</v>
      </c>
      <c r="B19" s="144" t="s">
        <v>417</v>
      </c>
      <c r="C19" s="143">
        <f>-'Прил 2'!C37</f>
        <v>-154088932.85999998</v>
      </c>
      <c r="D19" s="143">
        <f>-'Прил 2'!D37</f>
        <v>-158724419.17999998</v>
      </c>
    </row>
    <row r="20" spans="1:4" ht="31.5" x14ac:dyDescent="0.2">
      <c r="A20" s="142" t="s">
        <v>411</v>
      </c>
      <c r="B20" s="144" t="s">
        <v>412</v>
      </c>
      <c r="C20" s="143">
        <f>+C21</f>
        <v>154088932.86000001</v>
      </c>
      <c r="D20" s="143">
        <f>+D21</f>
        <v>158724419.18000001</v>
      </c>
    </row>
    <row r="21" spans="1:4" ht="47.25" x14ac:dyDescent="0.2">
      <c r="A21" s="142" t="s">
        <v>413</v>
      </c>
      <c r="B21" s="144" t="s">
        <v>414</v>
      </c>
      <c r="C21" s="143">
        <f>C22</f>
        <v>154088932.86000001</v>
      </c>
      <c r="D21" s="143">
        <f>D22</f>
        <v>158724419.18000001</v>
      </c>
    </row>
    <row r="22" spans="1:4" ht="63" x14ac:dyDescent="0.2">
      <c r="A22" s="142" t="s">
        <v>415</v>
      </c>
      <c r="B22" s="144" t="s">
        <v>416</v>
      </c>
      <c r="C22" s="143">
        <f>C23</f>
        <v>154088932.86000001</v>
      </c>
      <c r="D22" s="143">
        <f>D23</f>
        <v>158724419.18000001</v>
      </c>
    </row>
    <row r="23" spans="1:4" ht="47.25" x14ac:dyDescent="0.2">
      <c r="A23" s="142" t="s">
        <v>420</v>
      </c>
      <c r="B23" s="144" t="s">
        <v>419</v>
      </c>
      <c r="C23" s="143">
        <f>'Прил 8'!J311</f>
        <v>154088932.86000001</v>
      </c>
      <c r="D23" s="143">
        <f>'Прил 8'!K311</f>
        <v>158724419.18000001</v>
      </c>
    </row>
  </sheetData>
  <mergeCells count="11">
    <mergeCell ref="A12:A13"/>
    <mergeCell ref="B12:B13"/>
    <mergeCell ref="C12:D12"/>
    <mergeCell ref="B2:D2"/>
    <mergeCell ref="B3:D3"/>
    <mergeCell ref="B6:D6"/>
    <mergeCell ref="B7:D7"/>
    <mergeCell ref="A9:D9"/>
    <mergeCell ref="A10:D10"/>
    <mergeCell ref="B4:D4"/>
    <mergeCell ref="B5:D5"/>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37"/>
  <sheetViews>
    <sheetView view="pageBreakPreview" zoomScale="96" zoomScaleNormal="80" zoomScaleSheetLayoutView="96" workbookViewId="0">
      <selection activeCell="B23" sqref="B23"/>
    </sheetView>
  </sheetViews>
  <sheetFormatPr defaultColWidth="31" defaultRowHeight="15.75" x14ac:dyDescent="0.25"/>
  <cols>
    <col min="1" max="1" width="30.7109375" style="4" customWidth="1"/>
    <col min="2" max="2" width="70.140625" style="4" customWidth="1"/>
    <col min="3" max="4" width="17.5703125" style="14" customWidth="1"/>
    <col min="5" max="16384" width="31" style="2"/>
  </cols>
  <sheetData>
    <row r="1" spans="1:4" x14ac:dyDescent="0.25">
      <c r="A1" s="5"/>
      <c r="B1" s="229" t="s">
        <v>55</v>
      </c>
      <c r="C1" s="229"/>
      <c r="D1" s="229"/>
    </row>
    <row r="2" spans="1:4" x14ac:dyDescent="0.25">
      <c r="A2" s="5"/>
      <c r="B2" s="229" t="s">
        <v>36</v>
      </c>
      <c r="C2" s="229"/>
      <c r="D2" s="229"/>
    </row>
    <row r="3" spans="1:4" x14ac:dyDescent="0.25">
      <c r="A3" s="5"/>
      <c r="B3" s="229" t="s">
        <v>38</v>
      </c>
      <c r="C3" s="229"/>
      <c r="D3" s="229"/>
    </row>
    <row r="4" spans="1:4" x14ac:dyDescent="0.25">
      <c r="A4" s="5"/>
      <c r="B4" s="229" t="s">
        <v>39</v>
      </c>
      <c r="C4" s="229"/>
      <c r="D4" s="229"/>
    </row>
    <row r="5" spans="1:4" x14ac:dyDescent="0.25">
      <c r="A5" s="5"/>
      <c r="B5" s="229" t="s">
        <v>488</v>
      </c>
      <c r="C5" s="229"/>
      <c r="D5" s="229"/>
    </row>
    <row r="6" spans="1:4" x14ac:dyDescent="0.25">
      <c r="A6" s="5"/>
      <c r="B6" s="229" t="s">
        <v>523</v>
      </c>
      <c r="C6" s="229"/>
      <c r="D6" s="229"/>
    </row>
    <row r="7" spans="1:4" x14ac:dyDescent="0.25">
      <c r="A7" s="5"/>
      <c r="C7" s="231"/>
      <c r="D7" s="231"/>
    </row>
    <row r="8" spans="1:4" x14ac:dyDescent="0.25">
      <c r="A8" s="5"/>
      <c r="B8" s="5"/>
    </row>
    <row r="9" spans="1:4" ht="17.649999999999999" customHeight="1" x14ac:dyDescent="0.25">
      <c r="A9" s="230" t="s">
        <v>53</v>
      </c>
      <c r="B9" s="230"/>
      <c r="C9" s="230"/>
      <c r="D9" s="230"/>
    </row>
    <row r="10" spans="1:4" ht="17.649999999999999" customHeight="1" x14ac:dyDescent="0.25">
      <c r="A10" s="230" t="s">
        <v>54</v>
      </c>
      <c r="B10" s="230"/>
      <c r="C10" s="230"/>
      <c r="D10" s="230"/>
    </row>
    <row r="11" spans="1:4" ht="17.649999999999999" customHeight="1" x14ac:dyDescent="0.25">
      <c r="A11" s="230" t="s">
        <v>2</v>
      </c>
      <c r="B11" s="230"/>
      <c r="C11" s="230"/>
      <c r="D11" s="230"/>
    </row>
    <row r="12" spans="1:4" ht="17.649999999999999" customHeight="1" x14ac:dyDescent="0.25">
      <c r="A12" s="228" t="s">
        <v>492</v>
      </c>
      <c r="B12" s="228"/>
      <c r="C12" s="228"/>
      <c r="D12" s="228"/>
    </row>
    <row r="13" spans="1:4" x14ac:dyDescent="0.25">
      <c r="A13" s="5" t="s">
        <v>23</v>
      </c>
      <c r="B13" s="5"/>
    </row>
    <row r="14" spans="1:4" x14ac:dyDescent="0.25">
      <c r="A14" s="22"/>
      <c r="B14" s="7"/>
      <c r="D14" s="8" t="s">
        <v>35</v>
      </c>
    </row>
    <row r="15" spans="1:4" s="12" customFormat="1" ht="31.5" x14ac:dyDescent="0.2">
      <c r="A15" s="23" t="s">
        <v>1</v>
      </c>
      <c r="B15" s="10" t="s">
        <v>52</v>
      </c>
      <c r="C15" s="24" t="s">
        <v>474</v>
      </c>
      <c r="D15" s="24" t="s">
        <v>493</v>
      </c>
    </row>
    <row r="16" spans="1:4" x14ac:dyDescent="0.25">
      <c r="A16" s="13" t="s">
        <v>10</v>
      </c>
      <c r="B16" s="15" t="s">
        <v>4</v>
      </c>
      <c r="C16" s="16">
        <f>C17+C19+C22+C26+C30</f>
        <v>151597700.13999999</v>
      </c>
      <c r="D16" s="16">
        <f>D17+D19+D22+D26+D30</f>
        <v>156076662.64999998</v>
      </c>
    </row>
    <row r="17" spans="1:4" x14ac:dyDescent="0.25">
      <c r="A17" s="13" t="s">
        <v>11</v>
      </c>
      <c r="B17" s="15" t="s">
        <v>5</v>
      </c>
      <c r="C17" s="16">
        <f>C18</f>
        <v>78419939.109999999</v>
      </c>
      <c r="D17" s="16">
        <f>D18</f>
        <v>83264260.329999998</v>
      </c>
    </row>
    <row r="18" spans="1:4" x14ac:dyDescent="0.25">
      <c r="A18" s="13" t="s">
        <v>12</v>
      </c>
      <c r="B18" s="15" t="s">
        <v>6</v>
      </c>
      <c r="C18" s="16">
        <v>78419939.109999999</v>
      </c>
      <c r="D18" s="16">
        <v>83264260.329999998</v>
      </c>
    </row>
    <row r="19" spans="1:4" x14ac:dyDescent="0.25">
      <c r="A19" s="13" t="s">
        <v>14</v>
      </c>
      <c r="B19" s="15" t="s">
        <v>8</v>
      </c>
      <c r="C19" s="16">
        <f>SUM(C20:C21)</f>
        <v>58465190</v>
      </c>
      <c r="D19" s="16">
        <f>SUM(D20:D21)</f>
        <v>58519400</v>
      </c>
    </row>
    <row r="20" spans="1:4" x14ac:dyDescent="0.25">
      <c r="A20" s="20" t="s">
        <v>50</v>
      </c>
      <c r="B20" s="21" t="s">
        <v>51</v>
      </c>
      <c r="C20" s="16">
        <v>3059770</v>
      </c>
      <c r="D20" s="16">
        <v>3113980</v>
      </c>
    </row>
    <row r="21" spans="1:4" x14ac:dyDescent="0.25">
      <c r="A21" s="13" t="s">
        <v>44</v>
      </c>
      <c r="B21" s="15" t="s">
        <v>45</v>
      </c>
      <c r="C21" s="16">
        <v>55405420</v>
      </c>
      <c r="D21" s="16">
        <v>55405420</v>
      </c>
    </row>
    <row r="22" spans="1:4" ht="47.25" x14ac:dyDescent="0.25">
      <c r="A22" s="13" t="s">
        <v>15</v>
      </c>
      <c r="B22" s="15" t="s">
        <v>9</v>
      </c>
      <c r="C22" s="16">
        <f>SUM(C23:C25)</f>
        <v>13406912.98</v>
      </c>
      <c r="D22" s="16">
        <f>SUM(D23:D25)</f>
        <v>13029094.050000001</v>
      </c>
    </row>
    <row r="23" spans="1:4" ht="78.75" x14ac:dyDescent="0.25">
      <c r="A23" s="13" t="s">
        <v>16</v>
      </c>
      <c r="B23" s="15" t="s">
        <v>3</v>
      </c>
      <c r="C23" s="16">
        <f>12633636.21-59611.38</f>
        <v>12574024.83</v>
      </c>
      <c r="D23" s="16">
        <f>12633636.21-415893.67</f>
        <v>12217742.540000001</v>
      </c>
    </row>
    <row r="24" spans="1:4" ht="47.25" x14ac:dyDescent="0.25">
      <c r="A24" s="13" t="s">
        <v>490</v>
      </c>
      <c r="B24" s="220" t="s">
        <v>491</v>
      </c>
      <c r="C24" s="16">
        <v>115000</v>
      </c>
      <c r="D24" s="16">
        <v>115000</v>
      </c>
    </row>
    <row r="25" spans="1:4" ht="78.75" x14ac:dyDescent="0.25">
      <c r="A25" s="13" t="s">
        <v>33</v>
      </c>
      <c r="B25" s="15" t="s">
        <v>19</v>
      </c>
      <c r="C25" s="16">
        <v>717888.15</v>
      </c>
      <c r="D25" s="16">
        <v>696351.51</v>
      </c>
    </row>
    <row r="26" spans="1:4" ht="31.5" x14ac:dyDescent="0.25">
      <c r="A26" s="13" t="s">
        <v>17</v>
      </c>
      <c r="B26" s="15" t="s">
        <v>0</v>
      </c>
      <c r="C26" s="16">
        <f>C27</f>
        <v>439471.41</v>
      </c>
      <c r="D26" s="16">
        <f>D27</f>
        <v>397721.63</v>
      </c>
    </row>
    <row r="27" spans="1:4" ht="31.5" x14ac:dyDescent="0.25">
      <c r="A27" s="13" t="s">
        <v>18</v>
      </c>
      <c r="B27" s="220" t="s">
        <v>34</v>
      </c>
      <c r="C27" s="16">
        <f>SUM(C28:C29)</f>
        <v>439471.41</v>
      </c>
      <c r="D27" s="16">
        <f>SUM(D28:D29)</f>
        <v>397721.63</v>
      </c>
    </row>
    <row r="28" spans="1:4" ht="47.25" x14ac:dyDescent="0.25">
      <c r="A28" s="13" t="s">
        <v>484</v>
      </c>
      <c r="B28" s="220" t="s">
        <v>485</v>
      </c>
      <c r="C28" s="16">
        <v>372756.35</v>
      </c>
      <c r="D28" s="16">
        <v>337344.5</v>
      </c>
    </row>
    <row r="29" spans="1:4" ht="78.75" x14ac:dyDescent="0.25">
      <c r="A29" s="13" t="s">
        <v>486</v>
      </c>
      <c r="B29" s="220" t="s">
        <v>487</v>
      </c>
      <c r="C29" s="16">
        <v>66715.06</v>
      </c>
      <c r="D29" s="16">
        <v>60377.13</v>
      </c>
    </row>
    <row r="30" spans="1:4" x14ac:dyDescent="0.25">
      <c r="A30" s="13" t="s">
        <v>46</v>
      </c>
      <c r="B30" s="15" t="s">
        <v>47</v>
      </c>
      <c r="C30" s="16">
        <f>C31</f>
        <v>866186.64</v>
      </c>
      <c r="D30" s="16">
        <f>D31</f>
        <v>866186.64</v>
      </c>
    </row>
    <row r="31" spans="1:4" x14ac:dyDescent="0.25">
      <c r="A31" s="13" t="s">
        <v>48</v>
      </c>
      <c r="B31" s="15" t="s">
        <v>49</v>
      </c>
      <c r="C31" s="16">
        <f>866186.64</f>
        <v>866186.64</v>
      </c>
      <c r="D31" s="16">
        <v>866186.64</v>
      </c>
    </row>
    <row r="32" spans="1:4" x14ac:dyDescent="0.25">
      <c r="A32" s="13" t="s">
        <v>28</v>
      </c>
      <c r="B32" s="15" t="s">
        <v>29</v>
      </c>
      <c r="C32" s="16">
        <f>C33</f>
        <v>2491232.7200000002</v>
      </c>
      <c r="D32" s="16">
        <f>D33</f>
        <v>2647756.5299999998</v>
      </c>
    </row>
    <row r="33" spans="1:4" ht="31.5" x14ac:dyDescent="0.25">
      <c r="A33" s="13" t="s">
        <v>30</v>
      </c>
      <c r="B33" s="15" t="s">
        <v>31</v>
      </c>
      <c r="C33" s="16">
        <f>SUM(C34:C35)</f>
        <v>2491232.7200000002</v>
      </c>
      <c r="D33" s="16">
        <f>SUM(D34:D35)</f>
        <v>2647756.5299999998</v>
      </c>
    </row>
    <row r="34" spans="1:4" x14ac:dyDescent="0.25">
      <c r="A34" s="13" t="s">
        <v>25</v>
      </c>
      <c r="B34" s="15" t="s">
        <v>24</v>
      </c>
      <c r="C34" s="16">
        <f>381489.87+63952</f>
        <v>445441.87</v>
      </c>
      <c r="D34" s="16">
        <f>415893.67+63952</f>
        <v>479845.67</v>
      </c>
    </row>
    <row r="35" spans="1:4" x14ac:dyDescent="0.25">
      <c r="A35" s="13" t="s">
        <v>26</v>
      </c>
      <c r="B35" s="15" t="s">
        <v>20</v>
      </c>
      <c r="C35" s="16">
        <v>2045790.85</v>
      </c>
      <c r="D35" s="16">
        <v>2167910.86</v>
      </c>
    </row>
    <row r="36" spans="1:4" hidden="1" x14ac:dyDescent="0.25">
      <c r="A36" s="13" t="s">
        <v>21</v>
      </c>
      <c r="B36" s="15" t="s">
        <v>22</v>
      </c>
      <c r="C36" s="16"/>
      <c r="D36" s="16"/>
    </row>
    <row r="37" spans="1:4" x14ac:dyDescent="0.25">
      <c r="A37" s="17"/>
      <c r="B37" s="18" t="s">
        <v>27</v>
      </c>
      <c r="C37" s="19">
        <f>C16+C32</f>
        <v>154088932.85999998</v>
      </c>
      <c r="D37" s="19">
        <f>D16+D32</f>
        <v>158724419.17999998</v>
      </c>
    </row>
  </sheetData>
  <sheetProtection formatCells="0" formatColumns="0" formatRows="0" deleteColumns="0" deleteRows="0"/>
  <mergeCells count="11">
    <mergeCell ref="A10:D10"/>
    <mergeCell ref="A11:D11"/>
    <mergeCell ref="A12:D12"/>
    <mergeCell ref="A9:D9"/>
    <mergeCell ref="B1:D1"/>
    <mergeCell ref="B2:D2"/>
    <mergeCell ref="B5:D5"/>
    <mergeCell ref="B6:D6"/>
    <mergeCell ref="C7:D7"/>
    <mergeCell ref="B3:D3"/>
    <mergeCell ref="B4:D4"/>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55"/>
  <sheetViews>
    <sheetView view="pageBreakPreview" zoomScaleNormal="80" zoomScaleSheetLayoutView="100" workbookViewId="0">
      <selection activeCell="B15" sqref="B15"/>
    </sheetView>
  </sheetViews>
  <sheetFormatPr defaultColWidth="31" defaultRowHeight="15.75" x14ac:dyDescent="0.25"/>
  <cols>
    <col min="1" max="1" width="6" style="1" customWidth="1"/>
    <col min="2" max="2" width="116.42578125" style="4" customWidth="1"/>
    <col min="3" max="3" width="15" style="14" customWidth="1"/>
    <col min="4" max="16384" width="31" style="2"/>
  </cols>
  <sheetData>
    <row r="1" spans="1:3" x14ac:dyDescent="0.25">
      <c r="A1" s="3"/>
      <c r="B1" s="229" t="s">
        <v>56</v>
      </c>
      <c r="C1" s="229"/>
    </row>
    <row r="2" spans="1:3" x14ac:dyDescent="0.25">
      <c r="A2" s="3"/>
      <c r="B2" s="229" t="s">
        <v>36</v>
      </c>
      <c r="C2" s="229"/>
    </row>
    <row r="3" spans="1:3" x14ac:dyDescent="0.25">
      <c r="A3" s="3"/>
      <c r="B3" s="229" t="s">
        <v>38</v>
      </c>
      <c r="C3" s="229"/>
    </row>
    <row r="4" spans="1:3" x14ac:dyDescent="0.25">
      <c r="A4" s="3"/>
      <c r="B4" s="229" t="s">
        <v>39</v>
      </c>
      <c r="C4" s="229"/>
    </row>
    <row r="5" spans="1:3" x14ac:dyDescent="0.25">
      <c r="A5" s="3"/>
      <c r="B5" s="229" t="s">
        <v>488</v>
      </c>
      <c r="C5" s="229"/>
    </row>
    <row r="6" spans="1:3" x14ac:dyDescent="0.25">
      <c r="A6" s="3"/>
      <c r="B6" s="229" t="s">
        <v>523</v>
      </c>
      <c r="C6" s="229"/>
    </row>
    <row r="7" spans="1:3" x14ac:dyDescent="0.25">
      <c r="A7" s="3"/>
    </row>
    <row r="8" spans="1:3" x14ac:dyDescent="0.25">
      <c r="A8" s="3"/>
      <c r="C8" s="14" t="s">
        <v>424</v>
      </c>
    </row>
    <row r="9" spans="1:3" ht="57.75" customHeight="1" x14ac:dyDescent="0.25">
      <c r="A9" s="230" t="s">
        <v>478</v>
      </c>
      <c r="B9" s="230"/>
      <c r="C9" s="230"/>
    </row>
    <row r="10" spans="1:3" ht="12.75" customHeight="1" x14ac:dyDescent="0.25">
      <c r="A10" s="230"/>
      <c r="B10" s="230"/>
      <c r="C10" s="230"/>
    </row>
    <row r="11" spans="1:3" x14ac:dyDescent="0.25">
      <c r="A11" s="3" t="s">
        <v>23</v>
      </c>
      <c r="B11" s="5"/>
      <c r="C11" s="25" t="s">
        <v>35</v>
      </c>
    </row>
    <row r="12" spans="1:3" ht="31.5" x14ac:dyDescent="0.25">
      <c r="A12" s="26"/>
      <c r="B12" s="27" t="s">
        <v>62</v>
      </c>
      <c r="C12" s="28" t="s">
        <v>445</v>
      </c>
    </row>
    <row r="13" spans="1:3" x14ac:dyDescent="0.25">
      <c r="A13" s="29">
        <v>1</v>
      </c>
      <c r="B13" s="30" t="s">
        <v>63</v>
      </c>
      <c r="C13" s="151">
        <f>'Прил 7'!J45</f>
        <v>557000</v>
      </c>
    </row>
    <row r="14" spans="1:3" ht="31.5" x14ac:dyDescent="0.25">
      <c r="A14" s="29">
        <v>2</v>
      </c>
      <c r="B14" s="30" t="s">
        <v>64</v>
      </c>
      <c r="C14" s="151">
        <f>'Прил 7'!J40</f>
        <v>205600</v>
      </c>
    </row>
    <row r="15" spans="1:3" ht="267.75" x14ac:dyDescent="0.25">
      <c r="A15" s="29">
        <v>3</v>
      </c>
      <c r="B15" s="30" t="s">
        <v>65</v>
      </c>
      <c r="C15" s="151">
        <f>'Прил 7'!J34</f>
        <v>220400</v>
      </c>
    </row>
    <row r="16" spans="1:3" ht="31.5" x14ac:dyDescent="0.25">
      <c r="A16" s="29">
        <v>4</v>
      </c>
      <c r="B16" s="30" t="s">
        <v>66</v>
      </c>
      <c r="C16" s="151">
        <f>'Прил 7'!J151</f>
        <v>39500</v>
      </c>
    </row>
    <row r="17" spans="1:3" ht="31.5" x14ac:dyDescent="0.25">
      <c r="A17" s="29">
        <v>5</v>
      </c>
      <c r="B17" s="30" t="s">
        <v>67</v>
      </c>
      <c r="C17" s="151">
        <f>'Прил 7'!J38</f>
        <v>124300</v>
      </c>
    </row>
    <row r="18" spans="1:3" x14ac:dyDescent="0.25">
      <c r="A18" s="29">
        <v>6</v>
      </c>
      <c r="B18" s="30" t="s">
        <v>444</v>
      </c>
      <c r="C18" s="151">
        <f>'Прил 7'!J36</f>
        <v>131700</v>
      </c>
    </row>
    <row r="19" spans="1:3" x14ac:dyDescent="0.25">
      <c r="A19" s="29">
        <v>7</v>
      </c>
      <c r="B19" s="30" t="s">
        <v>479</v>
      </c>
      <c r="C19" s="151">
        <f>'Прил 7'!J230</f>
        <v>654900</v>
      </c>
    </row>
    <row r="20" spans="1:3" ht="78.75" x14ac:dyDescent="0.25">
      <c r="A20" s="29">
        <v>8</v>
      </c>
      <c r="B20" s="30" t="s">
        <v>472</v>
      </c>
      <c r="C20" s="151">
        <f>'Прил 7'!J153</f>
        <v>890100</v>
      </c>
    </row>
    <row r="21" spans="1:3" ht="31.5" hidden="1" x14ac:dyDescent="0.25">
      <c r="A21" s="29">
        <v>9</v>
      </c>
      <c r="B21" s="30" t="s">
        <v>480</v>
      </c>
      <c r="C21" s="151">
        <f>'Прил 7'!J226</f>
        <v>0</v>
      </c>
    </row>
    <row r="22" spans="1:3" x14ac:dyDescent="0.25">
      <c r="A22" s="26"/>
      <c r="B22" s="31" t="s">
        <v>68</v>
      </c>
      <c r="C22" s="152">
        <f>SUM(C13:C21)</f>
        <v>2823500</v>
      </c>
    </row>
    <row r="23" spans="1:3" ht="21.75" customHeight="1" x14ac:dyDescent="0.25">
      <c r="A23" s="32"/>
      <c r="B23" s="32"/>
      <c r="C23" s="33"/>
    </row>
    <row r="24" spans="1:3" ht="105.75" customHeight="1" x14ac:dyDescent="0.25">
      <c r="A24" s="234" t="s">
        <v>498</v>
      </c>
      <c r="B24" s="234"/>
      <c r="C24" s="234"/>
    </row>
    <row r="25" spans="1:3" ht="15.75" customHeight="1" x14ac:dyDescent="0.25">
      <c r="A25" s="34"/>
      <c r="B25" s="34"/>
      <c r="C25" s="34"/>
    </row>
    <row r="26" spans="1:3" ht="96" customHeight="1" x14ac:dyDescent="0.25">
      <c r="A26" s="234" t="s">
        <v>499</v>
      </c>
      <c r="B26" s="234"/>
      <c r="C26" s="234"/>
    </row>
    <row r="27" spans="1:3" ht="25.5" customHeight="1" x14ac:dyDescent="0.25">
      <c r="A27" s="214"/>
      <c r="B27" s="214"/>
      <c r="C27" s="214"/>
    </row>
    <row r="28" spans="1:3" ht="301.5" customHeight="1" x14ac:dyDescent="0.25">
      <c r="A28" s="235" t="s">
        <v>500</v>
      </c>
      <c r="B28" s="235"/>
      <c r="C28" s="235"/>
    </row>
    <row r="29" spans="1:3" ht="181.5" customHeight="1" x14ac:dyDescent="0.25">
      <c r="A29" s="237" t="s">
        <v>501</v>
      </c>
      <c r="B29" s="237"/>
      <c r="C29" s="237"/>
    </row>
    <row r="30" spans="1:3" ht="18" customHeight="1" x14ac:dyDescent="0.25">
      <c r="A30" s="35"/>
      <c r="B30" s="35"/>
      <c r="C30" s="35"/>
    </row>
    <row r="31" spans="1:3" ht="64.5" customHeight="1" x14ac:dyDescent="0.25">
      <c r="A31" s="234" t="s">
        <v>69</v>
      </c>
      <c r="B31" s="234"/>
      <c r="C31" s="234"/>
    </row>
    <row r="32" spans="1:3" ht="15.75" customHeight="1" x14ac:dyDescent="0.25">
      <c r="A32" s="35"/>
      <c r="B32" s="35"/>
      <c r="C32" s="35"/>
    </row>
    <row r="33" spans="1:3" ht="80.25" customHeight="1" x14ac:dyDescent="0.25">
      <c r="A33" s="234" t="s">
        <v>502</v>
      </c>
      <c r="B33" s="234"/>
      <c r="C33" s="234"/>
    </row>
    <row r="34" spans="1:3" ht="18" customHeight="1" x14ac:dyDescent="0.25">
      <c r="A34" s="35"/>
      <c r="B34" s="35"/>
      <c r="C34" s="35"/>
    </row>
    <row r="35" spans="1:3" ht="101.25" customHeight="1" x14ac:dyDescent="0.25">
      <c r="A35" s="234" t="s">
        <v>503</v>
      </c>
      <c r="B35" s="234"/>
      <c r="C35" s="234"/>
    </row>
    <row r="36" spans="1:3" x14ac:dyDescent="0.25">
      <c r="A36" s="32"/>
      <c r="B36" s="32"/>
      <c r="C36" s="33"/>
    </row>
    <row r="37" spans="1:3" ht="54" customHeight="1" x14ac:dyDescent="0.25">
      <c r="A37" s="234" t="s">
        <v>504</v>
      </c>
      <c r="B37" s="234"/>
      <c r="C37" s="234"/>
    </row>
    <row r="38" spans="1:3" x14ac:dyDescent="0.25">
      <c r="A38" s="32"/>
      <c r="B38" s="32"/>
      <c r="C38" s="33"/>
    </row>
    <row r="39" spans="1:3" ht="101.25" customHeight="1" x14ac:dyDescent="0.25">
      <c r="A39" s="234" t="s">
        <v>505</v>
      </c>
      <c r="B39" s="234"/>
      <c r="C39" s="234"/>
    </row>
    <row r="40" spans="1:3" ht="18" customHeight="1" x14ac:dyDescent="0.25">
      <c r="A40" s="32"/>
      <c r="B40" s="32"/>
      <c r="C40" s="33"/>
    </row>
    <row r="41" spans="1:3" ht="47.25" hidden="1" customHeight="1" x14ac:dyDescent="0.25">
      <c r="A41" s="234" t="s">
        <v>481</v>
      </c>
      <c r="B41" s="234"/>
      <c r="C41" s="234"/>
    </row>
    <row r="42" spans="1:3" hidden="1" x14ac:dyDescent="0.25">
      <c r="A42" s="32"/>
      <c r="B42" s="32"/>
      <c r="C42" s="33"/>
    </row>
    <row r="43" spans="1:3" x14ac:dyDescent="0.25">
      <c r="A43" s="32"/>
      <c r="B43" s="32"/>
      <c r="C43" s="36" t="s">
        <v>70</v>
      </c>
    </row>
    <row r="44" spans="1:3" ht="45" customHeight="1" x14ac:dyDescent="0.25">
      <c r="A44" s="236" t="s">
        <v>71</v>
      </c>
      <c r="B44" s="236"/>
      <c r="C44" s="236"/>
    </row>
    <row r="45" spans="1:3" ht="18.75" x14ac:dyDescent="0.25">
      <c r="A45" s="236" t="s">
        <v>489</v>
      </c>
      <c r="B45" s="236"/>
      <c r="C45" s="236"/>
    </row>
    <row r="46" spans="1:3" ht="18.75" x14ac:dyDescent="0.25">
      <c r="A46" s="37"/>
      <c r="B46" s="37"/>
      <c r="C46" s="37"/>
    </row>
    <row r="47" spans="1:3" x14ac:dyDescent="0.25">
      <c r="A47" s="32"/>
      <c r="B47" s="32"/>
      <c r="C47" s="166" t="s">
        <v>35</v>
      </c>
    </row>
    <row r="48" spans="1:3" ht="31.5" x14ac:dyDescent="0.25">
      <c r="A48" s="26"/>
      <c r="B48" s="27" t="s">
        <v>62</v>
      </c>
      <c r="C48" s="28" t="s">
        <v>445</v>
      </c>
    </row>
    <row r="49" spans="1:3" ht="55.5" customHeight="1" x14ac:dyDescent="0.25">
      <c r="A49" s="29">
        <v>1</v>
      </c>
      <c r="B49" s="30" t="s">
        <v>72</v>
      </c>
      <c r="C49" s="151">
        <f>'Прил 5'!I264</f>
        <v>2836616.4</v>
      </c>
    </row>
    <row r="50" spans="1:3" ht="55.5" customHeight="1" x14ac:dyDescent="0.25">
      <c r="A50" s="29">
        <v>2</v>
      </c>
      <c r="B50" s="30" t="s">
        <v>496</v>
      </c>
      <c r="C50" s="151">
        <f>'Прил 5'!I126</f>
        <v>110740.28</v>
      </c>
    </row>
    <row r="51" spans="1:3" x14ac:dyDescent="0.25">
      <c r="A51" s="26"/>
      <c r="B51" s="31" t="s">
        <v>68</v>
      </c>
      <c r="C51" s="152">
        <f>SUM(C49:C50)</f>
        <v>2947356.6799999997</v>
      </c>
    </row>
    <row r="52" spans="1:3" x14ac:dyDescent="0.25">
      <c r="A52" s="32"/>
      <c r="B52" s="32"/>
      <c r="C52" s="33"/>
    </row>
    <row r="53" spans="1:3" ht="200.25" customHeight="1" x14ac:dyDescent="0.25">
      <c r="A53" s="234" t="s">
        <v>425</v>
      </c>
      <c r="B53" s="234"/>
      <c r="C53" s="234"/>
    </row>
    <row r="54" spans="1:3" x14ac:dyDescent="0.25">
      <c r="C54" s="221"/>
    </row>
    <row r="55" spans="1:3" ht="193.5" customHeight="1" x14ac:dyDescent="0.25">
      <c r="A55" s="234" t="s">
        <v>497</v>
      </c>
      <c r="B55" s="234"/>
      <c r="C55" s="234"/>
    </row>
  </sheetData>
  <sheetProtection formatCells="0" formatColumns="0" formatRows="0" deleteColumns="0" deleteRows="0"/>
  <mergeCells count="22">
    <mergeCell ref="A55:C55"/>
    <mergeCell ref="A28:C28"/>
    <mergeCell ref="B1:C1"/>
    <mergeCell ref="B2:C2"/>
    <mergeCell ref="B3:C3"/>
    <mergeCell ref="B4:C4"/>
    <mergeCell ref="B5:C5"/>
    <mergeCell ref="B6:C6"/>
    <mergeCell ref="A9:C9"/>
    <mergeCell ref="A10:C10"/>
    <mergeCell ref="A24:C24"/>
    <mergeCell ref="A26:C26"/>
    <mergeCell ref="A44:C44"/>
    <mergeCell ref="A45:C45"/>
    <mergeCell ref="A53:C53"/>
    <mergeCell ref="A29:C29"/>
    <mergeCell ref="A31:C31"/>
    <mergeCell ref="A33:C33"/>
    <mergeCell ref="A35:C35"/>
    <mergeCell ref="A41:C41"/>
    <mergeCell ref="A37:C37"/>
    <mergeCell ref="A39:C39"/>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15" max="2" man="1"/>
    <brk id="42"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20"/>
  <sheetViews>
    <sheetView view="pageBreakPreview" zoomScaleNormal="80" zoomScaleSheetLayoutView="100" workbookViewId="0">
      <selection activeCell="B15" sqref="B15"/>
    </sheetView>
  </sheetViews>
  <sheetFormatPr defaultColWidth="31" defaultRowHeight="15.75" x14ac:dyDescent="0.25"/>
  <cols>
    <col min="1" max="1" width="6" style="1" customWidth="1"/>
    <col min="2" max="2" width="108" style="4" customWidth="1"/>
    <col min="3" max="3" width="15" style="167" customWidth="1"/>
    <col min="4" max="16384" width="31" style="2"/>
  </cols>
  <sheetData>
    <row r="1" spans="1:3" x14ac:dyDescent="0.25">
      <c r="A1" s="3"/>
      <c r="B1" s="229" t="s">
        <v>468</v>
      </c>
      <c r="C1" s="229"/>
    </row>
    <row r="2" spans="1:3" x14ac:dyDescent="0.25">
      <c r="A2" s="3"/>
      <c r="B2" s="229" t="s">
        <v>36</v>
      </c>
      <c r="C2" s="229"/>
    </row>
    <row r="3" spans="1:3" x14ac:dyDescent="0.25">
      <c r="A3" s="3"/>
      <c r="B3" s="229" t="s">
        <v>38</v>
      </c>
      <c r="C3" s="229"/>
    </row>
    <row r="4" spans="1:3" x14ac:dyDescent="0.25">
      <c r="A4" s="3"/>
      <c r="B4" s="229" t="s">
        <v>39</v>
      </c>
      <c r="C4" s="229"/>
    </row>
    <row r="5" spans="1:3" x14ac:dyDescent="0.25">
      <c r="A5" s="3"/>
      <c r="B5" s="229" t="s">
        <v>488</v>
      </c>
      <c r="C5" s="229"/>
    </row>
    <row r="6" spans="1:3" x14ac:dyDescent="0.25">
      <c r="A6" s="3"/>
      <c r="B6" s="229" t="s">
        <v>523</v>
      </c>
      <c r="C6" s="229"/>
    </row>
    <row r="7" spans="1:3" x14ac:dyDescent="0.25">
      <c r="A7" s="3"/>
    </row>
    <row r="8" spans="1:3" x14ac:dyDescent="0.25">
      <c r="A8" s="32"/>
      <c r="B8" s="32"/>
      <c r="C8" s="36" t="s">
        <v>70</v>
      </c>
    </row>
    <row r="9" spans="1:3" ht="45" customHeight="1" x14ac:dyDescent="0.25">
      <c r="A9" s="236" t="s">
        <v>522</v>
      </c>
      <c r="B9" s="236"/>
      <c r="C9" s="236"/>
    </row>
    <row r="10" spans="1:3" ht="18.75" customHeight="1" x14ac:dyDescent="0.25">
      <c r="A10" s="236"/>
      <c r="B10" s="236"/>
      <c r="C10" s="236"/>
    </row>
    <row r="11" spans="1:3" ht="18.75" x14ac:dyDescent="0.25">
      <c r="A11" s="168"/>
      <c r="B11" s="168"/>
      <c r="C11" s="168"/>
    </row>
    <row r="12" spans="1:3" x14ac:dyDescent="0.25">
      <c r="A12" s="32"/>
      <c r="B12" s="32"/>
      <c r="C12" s="166" t="s">
        <v>35</v>
      </c>
    </row>
    <row r="13" spans="1:3" ht="31.5" x14ac:dyDescent="0.25">
      <c r="A13" s="26"/>
      <c r="B13" s="27" t="s">
        <v>62</v>
      </c>
      <c r="C13" s="28" t="s">
        <v>521</v>
      </c>
    </row>
    <row r="14" spans="1:3" ht="63" x14ac:dyDescent="0.25">
      <c r="A14" s="29">
        <v>1</v>
      </c>
      <c r="B14" s="30" t="s">
        <v>72</v>
      </c>
      <c r="C14" s="151">
        <f>'Прил 6'!I251</f>
        <v>2917966.8</v>
      </c>
    </row>
    <row r="15" spans="1:3" ht="63" x14ac:dyDescent="0.25">
      <c r="A15" s="29">
        <v>2</v>
      </c>
      <c r="B15" s="30" t="s">
        <v>496</v>
      </c>
      <c r="C15" s="151">
        <f>'Прил 6'!I112</f>
        <v>114966.46</v>
      </c>
    </row>
    <row r="16" spans="1:3" x14ac:dyDescent="0.25">
      <c r="A16" s="26"/>
      <c r="B16" s="31" t="s">
        <v>68</v>
      </c>
      <c r="C16" s="152">
        <f>SUM(C14:C15)</f>
        <v>3032933.26</v>
      </c>
    </row>
    <row r="17" spans="1:3" x14ac:dyDescent="0.25">
      <c r="A17" s="32"/>
      <c r="B17" s="32"/>
      <c r="C17" s="33"/>
    </row>
    <row r="18" spans="1:3" ht="214.5" customHeight="1" x14ac:dyDescent="0.25">
      <c r="A18" s="234" t="s">
        <v>425</v>
      </c>
      <c r="B18" s="234"/>
      <c r="C18" s="234"/>
    </row>
    <row r="19" spans="1:3" x14ac:dyDescent="0.25">
      <c r="C19" s="221"/>
    </row>
    <row r="20" spans="1:3" ht="235.5" customHeight="1" x14ac:dyDescent="0.25">
      <c r="A20" s="234" t="s">
        <v>497</v>
      </c>
      <c r="B20" s="234"/>
      <c r="C20" s="234"/>
    </row>
  </sheetData>
  <sheetProtection formatCells="0" formatColumns="0" formatRows="0" deleteColumns="0" deleteRows="0"/>
  <mergeCells count="10">
    <mergeCell ref="A20:C20"/>
    <mergeCell ref="A9:C9"/>
    <mergeCell ref="A10:C10"/>
    <mergeCell ref="A18:C18"/>
    <mergeCell ref="B1:C1"/>
    <mergeCell ref="B4:C4"/>
    <mergeCell ref="B3:C3"/>
    <mergeCell ref="B2:C2"/>
    <mergeCell ref="B6:C6"/>
    <mergeCell ref="B5:C5"/>
  </mergeCells>
  <pageMargins left="0.78740157480314965" right="0.19685039370078741" top="0.39370078740157483" bottom="0.39370078740157483" header="0.19685039370078741" footer="0.19685039370078741"/>
  <pageSetup paperSize="9" orientation="landscape" r:id="rId1"/>
  <headerFooter scaleWithDoc="0">
    <oddHeader>&amp;C&amp;P</oddHeader>
  </headerFooter>
  <rowBreaks count="1" manualBreakCount="1">
    <brk id="17"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I312"/>
  <sheetViews>
    <sheetView view="pageBreakPreview" topLeftCell="A276" zoomScaleNormal="100" zoomScaleSheetLayoutView="100" workbookViewId="0">
      <selection activeCell="A14" sqref="A14"/>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0" width="11.28515625" style="40" bestFit="1" customWidth="1"/>
    <col min="11" max="16384" width="8.85546875" style="40"/>
  </cols>
  <sheetData>
    <row r="1" spans="1:9" x14ac:dyDescent="0.25">
      <c r="A1" s="38"/>
      <c r="B1" s="238" t="s">
        <v>469</v>
      </c>
      <c r="C1" s="238"/>
      <c r="D1" s="238"/>
      <c r="E1" s="238"/>
      <c r="F1" s="238"/>
      <c r="G1" s="238"/>
      <c r="H1" s="238"/>
      <c r="I1" s="238"/>
    </row>
    <row r="2" spans="1:9" x14ac:dyDescent="0.25">
      <c r="A2" s="38"/>
      <c r="B2" s="239" t="s">
        <v>36</v>
      </c>
      <c r="C2" s="239"/>
      <c r="D2" s="239"/>
      <c r="E2" s="239"/>
      <c r="F2" s="239"/>
      <c r="G2" s="239"/>
      <c r="H2" s="239"/>
      <c r="I2" s="239"/>
    </row>
    <row r="3" spans="1:9" x14ac:dyDescent="0.25">
      <c r="A3" s="38"/>
      <c r="B3" s="238" t="s">
        <v>38</v>
      </c>
      <c r="C3" s="238"/>
      <c r="D3" s="238"/>
      <c r="E3" s="238"/>
      <c r="F3" s="238"/>
      <c r="G3" s="238"/>
      <c r="H3" s="238"/>
      <c r="I3" s="238"/>
    </row>
    <row r="4" spans="1:9" x14ac:dyDescent="0.25">
      <c r="A4" s="38"/>
      <c r="B4" s="238" t="s">
        <v>39</v>
      </c>
      <c r="C4" s="238"/>
      <c r="D4" s="238"/>
      <c r="E4" s="238"/>
      <c r="F4" s="238"/>
      <c r="G4" s="238"/>
      <c r="H4" s="238"/>
      <c r="I4" s="238"/>
    </row>
    <row r="5" spans="1:9" x14ac:dyDescent="0.25">
      <c r="A5" s="38"/>
      <c r="B5" s="238" t="s">
        <v>488</v>
      </c>
      <c r="C5" s="238"/>
      <c r="D5" s="238"/>
      <c r="E5" s="238"/>
      <c r="F5" s="238"/>
      <c r="G5" s="238"/>
      <c r="H5" s="238"/>
      <c r="I5" s="238"/>
    </row>
    <row r="6" spans="1:9" x14ac:dyDescent="0.25">
      <c r="A6" s="38"/>
      <c r="B6" s="238" t="s">
        <v>523</v>
      </c>
      <c r="C6" s="238"/>
      <c r="D6" s="238"/>
      <c r="E6" s="238"/>
      <c r="F6" s="238"/>
      <c r="G6" s="238"/>
      <c r="H6" s="238"/>
      <c r="I6" s="238"/>
    </row>
    <row r="7" spans="1:9" x14ac:dyDescent="0.25">
      <c r="A7" s="38"/>
      <c r="B7" s="39"/>
      <c r="C7" s="39"/>
      <c r="D7" s="39"/>
      <c r="E7" s="39"/>
      <c r="F7" s="39"/>
      <c r="G7" s="39"/>
      <c r="H7" s="39"/>
      <c r="I7" s="41"/>
    </row>
    <row r="8" spans="1:9" x14ac:dyDescent="0.25">
      <c r="A8" s="38"/>
      <c r="B8" s="39"/>
      <c r="C8" s="39"/>
      <c r="D8" s="39"/>
      <c r="E8" s="39"/>
      <c r="F8" s="39"/>
      <c r="G8" s="39"/>
      <c r="H8" s="39"/>
      <c r="I8" s="41"/>
    </row>
    <row r="9" spans="1:9" ht="101.25" customHeight="1" x14ac:dyDescent="0.25">
      <c r="A9" s="245" t="s">
        <v>520</v>
      </c>
      <c r="B9" s="245"/>
      <c r="C9" s="245"/>
      <c r="D9" s="245"/>
      <c r="E9" s="245"/>
      <c r="F9" s="245"/>
      <c r="G9" s="245"/>
      <c r="H9" s="245"/>
      <c r="I9" s="245"/>
    </row>
    <row r="10" spans="1:9" x14ac:dyDescent="0.25">
      <c r="A10" s="42"/>
      <c r="B10" s="43"/>
      <c r="C10" s="43"/>
      <c r="D10" s="43"/>
      <c r="E10" s="43"/>
      <c r="F10" s="43"/>
      <c r="G10" s="43"/>
      <c r="H10" s="43"/>
      <c r="I10" s="44"/>
    </row>
    <row r="11" spans="1:9" x14ac:dyDescent="0.25">
      <c r="A11" s="246" t="s">
        <v>35</v>
      </c>
      <c r="B11" s="246"/>
      <c r="C11" s="246"/>
      <c r="D11" s="246"/>
      <c r="E11" s="246"/>
      <c r="F11" s="246"/>
      <c r="G11" s="246"/>
      <c r="H11" s="246"/>
      <c r="I11" s="246"/>
    </row>
    <row r="12" spans="1:9" x14ac:dyDescent="0.25">
      <c r="A12" s="240" t="s">
        <v>74</v>
      </c>
      <c r="B12" s="242" t="s">
        <v>1</v>
      </c>
      <c r="C12" s="243"/>
      <c r="D12" s="243"/>
      <c r="E12" s="243"/>
      <c r="F12" s="243"/>
      <c r="G12" s="243"/>
      <c r="H12" s="244"/>
      <c r="I12" s="240" t="s">
        <v>426</v>
      </c>
    </row>
    <row r="13" spans="1:9" ht="126" x14ac:dyDescent="0.25">
      <c r="A13" s="241"/>
      <c r="B13" s="174" t="s">
        <v>75</v>
      </c>
      <c r="C13" s="174" t="s">
        <v>76</v>
      </c>
      <c r="D13" s="242" t="s">
        <v>77</v>
      </c>
      <c r="E13" s="243"/>
      <c r="F13" s="243"/>
      <c r="G13" s="244"/>
      <c r="H13" s="174" t="s">
        <v>78</v>
      </c>
      <c r="I13" s="241"/>
    </row>
    <row r="14" spans="1:9" x14ac:dyDescent="0.25">
      <c r="A14" s="64" t="s">
        <v>79</v>
      </c>
      <c r="B14" s="65">
        <v>1</v>
      </c>
      <c r="C14" s="65"/>
      <c r="D14" s="66"/>
      <c r="E14" s="67"/>
      <c r="F14" s="68"/>
      <c r="G14" s="69"/>
      <c r="H14" s="67"/>
      <c r="I14" s="153">
        <f>I15+I22+I47+I52+I57</f>
        <v>24062923.549999997</v>
      </c>
    </row>
    <row r="15" spans="1:9" ht="47.25" x14ac:dyDescent="0.25">
      <c r="A15" s="70" t="s">
        <v>86</v>
      </c>
      <c r="B15" s="169" t="s">
        <v>80</v>
      </c>
      <c r="C15" s="169" t="s">
        <v>87</v>
      </c>
      <c r="D15" s="169" t="s">
        <v>148</v>
      </c>
      <c r="E15" s="170"/>
      <c r="F15" s="169"/>
      <c r="G15" s="169"/>
      <c r="H15" s="170" t="s">
        <v>149</v>
      </c>
      <c r="I15" s="154">
        <f>I16</f>
        <v>966875.17999999993</v>
      </c>
    </row>
    <row r="16" spans="1:9" x14ac:dyDescent="0.25">
      <c r="A16" s="73" t="s">
        <v>150</v>
      </c>
      <c r="B16" s="169" t="s">
        <v>80</v>
      </c>
      <c r="C16" s="169" t="s">
        <v>87</v>
      </c>
      <c r="D16" s="169">
        <v>91</v>
      </c>
      <c r="E16" s="170">
        <v>0</v>
      </c>
      <c r="F16" s="169" t="s">
        <v>82</v>
      </c>
      <c r="G16" s="169" t="s">
        <v>84</v>
      </c>
      <c r="H16" s="170" t="s">
        <v>149</v>
      </c>
      <c r="I16" s="154">
        <f>I17</f>
        <v>966875.17999999993</v>
      </c>
    </row>
    <row r="17" spans="1:9" ht="22.5" customHeight="1" x14ac:dyDescent="0.25">
      <c r="A17" s="73" t="s">
        <v>151</v>
      </c>
      <c r="B17" s="169" t="s">
        <v>80</v>
      </c>
      <c r="C17" s="169" t="s">
        <v>87</v>
      </c>
      <c r="D17" s="169">
        <v>91</v>
      </c>
      <c r="E17" s="170">
        <v>1</v>
      </c>
      <c r="F17" s="169" t="s">
        <v>83</v>
      </c>
      <c r="G17" s="169" t="s">
        <v>84</v>
      </c>
      <c r="H17" s="170"/>
      <c r="I17" s="154">
        <f>I18</f>
        <v>966875.17999999993</v>
      </c>
    </row>
    <row r="18" spans="1:9" ht="47.25" x14ac:dyDescent="0.25">
      <c r="A18" s="73" t="s">
        <v>152</v>
      </c>
      <c r="B18" s="169" t="s">
        <v>80</v>
      </c>
      <c r="C18" s="169" t="s">
        <v>87</v>
      </c>
      <c r="D18" s="169">
        <v>91</v>
      </c>
      <c r="E18" s="170">
        <v>1</v>
      </c>
      <c r="F18" s="169" t="s">
        <v>83</v>
      </c>
      <c r="G18" s="169" t="s">
        <v>153</v>
      </c>
      <c r="H18" s="170"/>
      <c r="I18" s="154">
        <f>I19+I20</f>
        <v>966875.17999999993</v>
      </c>
    </row>
    <row r="19" spans="1:9" x14ac:dyDescent="0.25">
      <c r="A19" s="73" t="s">
        <v>154</v>
      </c>
      <c r="B19" s="169" t="s">
        <v>80</v>
      </c>
      <c r="C19" s="169" t="s">
        <v>87</v>
      </c>
      <c r="D19" s="169">
        <v>91</v>
      </c>
      <c r="E19" s="170">
        <v>1</v>
      </c>
      <c r="F19" s="169" t="s">
        <v>83</v>
      </c>
      <c r="G19" s="169" t="s">
        <v>153</v>
      </c>
      <c r="H19" s="170">
        <v>120</v>
      </c>
      <c r="I19" s="155">
        <f>'Прил 7'!J312</f>
        <v>954875.17999999993</v>
      </c>
    </row>
    <row r="20" spans="1:9" ht="47.25" x14ac:dyDescent="0.25">
      <c r="A20" s="73" t="s">
        <v>155</v>
      </c>
      <c r="B20" s="169" t="s">
        <v>80</v>
      </c>
      <c r="C20" s="169" t="s">
        <v>87</v>
      </c>
      <c r="D20" s="169">
        <v>91</v>
      </c>
      <c r="E20" s="170">
        <v>1</v>
      </c>
      <c r="F20" s="169" t="s">
        <v>83</v>
      </c>
      <c r="G20" s="169" t="s">
        <v>156</v>
      </c>
      <c r="H20" s="170"/>
      <c r="I20" s="155">
        <f>SUM(I21:I21)</f>
        <v>12000</v>
      </c>
    </row>
    <row r="21" spans="1:9" ht="31.5" x14ac:dyDescent="0.25">
      <c r="A21" s="74" t="s">
        <v>90</v>
      </c>
      <c r="B21" s="169" t="s">
        <v>80</v>
      </c>
      <c r="C21" s="169" t="s">
        <v>87</v>
      </c>
      <c r="D21" s="169">
        <v>91</v>
      </c>
      <c r="E21" s="170">
        <v>1</v>
      </c>
      <c r="F21" s="169" t="s">
        <v>83</v>
      </c>
      <c r="G21" s="169" t="s">
        <v>156</v>
      </c>
      <c r="H21" s="170">
        <v>240</v>
      </c>
      <c r="I21" s="155">
        <f>'Прил 7'!J314</f>
        <v>12000</v>
      </c>
    </row>
    <row r="22" spans="1:9" ht="47.25" x14ac:dyDescent="0.25">
      <c r="A22" s="73" t="s">
        <v>97</v>
      </c>
      <c r="B22" s="169" t="s">
        <v>80</v>
      </c>
      <c r="C22" s="170" t="s">
        <v>98</v>
      </c>
      <c r="D22" s="169" t="s">
        <v>148</v>
      </c>
      <c r="E22" s="170"/>
      <c r="F22" s="169"/>
      <c r="G22" s="169"/>
      <c r="H22" s="170" t="s">
        <v>149</v>
      </c>
      <c r="I22" s="155">
        <f>I23+I36</f>
        <v>15100910.76</v>
      </c>
    </row>
    <row r="23" spans="1:9" x14ac:dyDescent="0.25">
      <c r="A23" s="73" t="s">
        <v>160</v>
      </c>
      <c r="B23" s="169" t="s">
        <v>80</v>
      </c>
      <c r="C23" s="170" t="s">
        <v>98</v>
      </c>
      <c r="D23" s="169">
        <v>92</v>
      </c>
      <c r="E23" s="170">
        <v>0</v>
      </c>
      <c r="F23" s="169" t="s">
        <v>83</v>
      </c>
      <c r="G23" s="169" t="s">
        <v>84</v>
      </c>
      <c r="H23" s="170"/>
      <c r="I23" s="155">
        <f>I24+I27</f>
        <v>14418910.76</v>
      </c>
    </row>
    <row r="24" spans="1:9" x14ac:dyDescent="0.25">
      <c r="A24" s="75" t="s">
        <v>161</v>
      </c>
      <c r="B24" s="169" t="s">
        <v>80</v>
      </c>
      <c r="C24" s="170" t="s">
        <v>98</v>
      </c>
      <c r="D24" s="169">
        <v>92</v>
      </c>
      <c r="E24" s="170">
        <v>1</v>
      </c>
      <c r="F24" s="169" t="s">
        <v>83</v>
      </c>
      <c r="G24" s="169" t="s">
        <v>84</v>
      </c>
      <c r="H24" s="170"/>
      <c r="I24" s="155">
        <f>I25</f>
        <v>1454389.57</v>
      </c>
    </row>
    <row r="25" spans="1:9" ht="63" x14ac:dyDescent="0.25">
      <c r="A25" s="75" t="s">
        <v>162</v>
      </c>
      <c r="B25" s="169" t="s">
        <v>80</v>
      </c>
      <c r="C25" s="170" t="s">
        <v>98</v>
      </c>
      <c r="D25" s="169">
        <v>92</v>
      </c>
      <c r="E25" s="170">
        <v>1</v>
      </c>
      <c r="F25" s="169" t="s">
        <v>83</v>
      </c>
      <c r="G25" s="169" t="s">
        <v>153</v>
      </c>
      <c r="H25" s="170"/>
      <c r="I25" s="155">
        <f>I26</f>
        <v>1454389.57</v>
      </c>
    </row>
    <row r="26" spans="1:9" x14ac:dyDescent="0.25">
      <c r="A26" s="73" t="s">
        <v>154</v>
      </c>
      <c r="B26" s="169" t="s">
        <v>80</v>
      </c>
      <c r="C26" s="170" t="s">
        <v>98</v>
      </c>
      <c r="D26" s="169">
        <v>92</v>
      </c>
      <c r="E26" s="170">
        <v>1</v>
      </c>
      <c r="F26" s="169" t="s">
        <v>83</v>
      </c>
      <c r="G26" s="169" t="s">
        <v>153</v>
      </c>
      <c r="H26" s="170">
        <v>120</v>
      </c>
      <c r="I26" s="155">
        <f>'Прил 7'!J18</f>
        <v>1454389.57</v>
      </c>
    </row>
    <row r="27" spans="1:9" x14ac:dyDescent="0.25">
      <c r="A27" s="74" t="s">
        <v>163</v>
      </c>
      <c r="B27" s="169" t="s">
        <v>80</v>
      </c>
      <c r="C27" s="170" t="s">
        <v>98</v>
      </c>
      <c r="D27" s="169">
        <v>92</v>
      </c>
      <c r="E27" s="170">
        <v>2</v>
      </c>
      <c r="F27" s="169" t="s">
        <v>83</v>
      </c>
      <c r="G27" s="169" t="s">
        <v>84</v>
      </c>
      <c r="H27" s="170"/>
      <c r="I27" s="155">
        <f>I28+I30+I33</f>
        <v>12964521.189999999</v>
      </c>
    </row>
    <row r="28" spans="1:9" ht="63" x14ac:dyDescent="0.25">
      <c r="A28" s="74" t="s">
        <v>162</v>
      </c>
      <c r="B28" s="169" t="s">
        <v>80</v>
      </c>
      <c r="C28" s="170" t="s">
        <v>98</v>
      </c>
      <c r="D28" s="169">
        <v>92</v>
      </c>
      <c r="E28" s="170">
        <v>2</v>
      </c>
      <c r="F28" s="169" t="s">
        <v>83</v>
      </c>
      <c r="G28" s="169" t="s">
        <v>153</v>
      </c>
      <c r="H28" s="170"/>
      <c r="I28" s="155">
        <f>I29</f>
        <v>12151379.17</v>
      </c>
    </row>
    <row r="29" spans="1:9" x14ac:dyDescent="0.25">
      <c r="A29" s="73" t="s">
        <v>154</v>
      </c>
      <c r="B29" s="169" t="s">
        <v>80</v>
      </c>
      <c r="C29" s="170" t="s">
        <v>98</v>
      </c>
      <c r="D29" s="169">
        <v>92</v>
      </c>
      <c r="E29" s="170">
        <v>2</v>
      </c>
      <c r="F29" s="169" t="s">
        <v>83</v>
      </c>
      <c r="G29" s="169" t="s">
        <v>153</v>
      </c>
      <c r="H29" s="170">
        <v>120</v>
      </c>
      <c r="I29" s="155">
        <f>'Прил 7'!J21</f>
        <v>12151379.17</v>
      </c>
    </row>
    <row r="30" spans="1:9" ht="47.25" x14ac:dyDescent="0.25">
      <c r="A30" s="74" t="s">
        <v>164</v>
      </c>
      <c r="B30" s="169" t="s">
        <v>80</v>
      </c>
      <c r="C30" s="170" t="s">
        <v>98</v>
      </c>
      <c r="D30" s="169">
        <v>92</v>
      </c>
      <c r="E30" s="170">
        <v>2</v>
      </c>
      <c r="F30" s="169" t="s">
        <v>83</v>
      </c>
      <c r="G30" s="169" t="s">
        <v>156</v>
      </c>
      <c r="H30" s="170"/>
      <c r="I30" s="155">
        <f>SUM(I31:I32)</f>
        <v>813142.02</v>
      </c>
    </row>
    <row r="31" spans="1:9" ht="31.5" x14ac:dyDescent="0.25">
      <c r="A31" s="74" t="s">
        <v>90</v>
      </c>
      <c r="B31" s="169" t="s">
        <v>80</v>
      </c>
      <c r="C31" s="170" t="s">
        <v>98</v>
      </c>
      <c r="D31" s="169">
        <v>92</v>
      </c>
      <c r="E31" s="170">
        <v>2</v>
      </c>
      <c r="F31" s="169" t="s">
        <v>83</v>
      </c>
      <c r="G31" s="169" t="s">
        <v>156</v>
      </c>
      <c r="H31" s="170">
        <v>240</v>
      </c>
      <c r="I31" s="155">
        <f>'Прил 7'!J23</f>
        <v>799142.02</v>
      </c>
    </row>
    <row r="32" spans="1:9" x14ac:dyDescent="0.25">
      <c r="A32" s="74" t="s">
        <v>92</v>
      </c>
      <c r="B32" s="169" t="s">
        <v>80</v>
      </c>
      <c r="C32" s="170" t="s">
        <v>98</v>
      </c>
      <c r="D32" s="169">
        <v>92</v>
      </c>
      <c r="E32" s="170">
        <v>2</v>
      </c>
      <c r="F32" s="169" t="s">
        <v>83</v>
      </c>
      <c r="G32" s="169" t="s">
        <v>156</v>
      </c>
      <c r="H32" s="170">
        <v>850</v>
      </c>
      <c r="I32" s="155">
        <f>'Прил 7'!J24</f>
        <v>14000</v>
      </c>
    </row>
    <row r="33" spans="1:9" ht="47.25" hidden="1" x14ac:dyDescent="0.25">
      <c r="A33" s="74" t="s">
        <v>427</v>
      </c>
      <c r="B33" s="169" t="s">
        <v>80</v>
      </c>
      <c r="C33" s="170" t="s">
        <v>98</v>
      </c>
      <c r="D33" s="169">
        <v>92</v>
      </c>
      <c r="E33" s="170">
        <v>2</v>
      </c>
      <c r="F33" s="169" t="s">
        <v>83</v>
      </c>
      <c r="G33" s="169" t="s">
        <v>428</v>
      </c>
      <c r="H33" s="170"/>
      <c r="I33" s="155">
        <f>SUM(I34:I35)</f>
        <v>0</v>
      </c>
    </row>
    <row r="34" spans="1:9" hidden="1" x14ac:dyDescent="0.25">
      <c r="A34" s="73" t="s">
        <v>154</v>
      </c>
      <c r="B34" s="169" t="s">
        <v>80</v>
      </c>
      <c r="C34" s="170" t="s">
        <v>98</v>
      </c>
      <c r="D34" s="169">
        <v>92</v>
      </c>
      <c r="E34" s="170">
        <v>2</v>
      </c>
      <c r="F34" s="169" t="s">
        <v>83</v>
      </c>
      <c r="G34" s="169" t="s">
        <v>428</v>
      </c>
      <c r="H34" s="170">
        <v>120</v>
      </c>
      <c r="I34" s="155">
        <f>'Прил 7'!J26</f>
        <v>0</v>
      </c>
    </row>
    <row r="35" spans="1:9" ht="31.5" hidden="1" x14ac:dyDescent="0.25">
      <c r="A35" s="74" t="s">
        <v>90</v>
      </c>
      <c r="B35" s="169" t="s">
        <v>80</v>
      </c>
      <c r="C35" s="170" t="s">
        <v>98</v>
      </c>
      <c r="D35" s="169">
        <v>92</v>
      </c>
      <c r="E35" s="170">
        <v>2</v>
      </c>
      <c r="F35" s="169" t="s">
        <v>83</v>
      </c>
      <c r="G35" s="169" t="s">
        <v>428</v>
      </c>
      <c r="H35" s="170">
        <v>240</v>
      </c>
      <c r="I35" s="155">
        <f>'Прил 7'!J27</f>
        <v>0</v>
      </c>
    </row>
    <row r="36" spans="1:9" x14ac:dyDescent="0.25">
      <c r="A36" s="74" t="s">
        <v>165</v>
      </c>
      <c r="B36" s="169" t="s">
        <v>80</v>
      </c>
      <c r="C36" s="170" t="s">
        <v>98</v>
      </c>
      <c r="D36" s="169">
        <v>97</v>
      </c>
      <c r="E36" s="170">
        <v>0</v>
      </c>
      <c r="F36" s="169" t="s">
        <v>83</v>
      </c>
      <c r="G36" s="169" t="s">
        <v>84</v>
      </c>
      <c r="H36" s="170"/>
      <c r="I36" s="155">
        <f>I37</f>
        <v>682000</v>
      </c>
    </row>
    <row r="37" spans="1:9" ht="47.25" x14ac:dyDescent="0.25">
      <c r="A37" s="74" t="s">
        <v>166</v>
      </c>
      <c r="B37" s="169" t="s">
        <v>80</v>
      </c>
      <c r="C37" s="170" t="s">
        <v>98</v>
      </c>
      <c r="D37" s="169">
        <v>97</v>
      </c>
      <c r="E37" s="170">
        <v>2</v>
      </c>
      <c r="F37" s="169" t="s">
        <v>83</v>
      </c>
      <c r="G37" s="169" t="s">
        <v>84</v>
      </c>
      <c r="H37" s="170"/>
      <c r="I37" s="155">
        <f>I39+I41+I43+I45</f>
        <v>682000</v>
      </c>
    </row>
    <row r="38" spans="1:9" ht="213" customHeight="1" x14ac:dyDescent="0.25">
      <c r="A38" s="76" t="s">
        <v>167</v>
      </c>
      <c r="B38" s="247" t="s">
        <v>80</v>
      </c>
      <c r="C38" s="247" t="s">
        <v>98</v>
      </c>
      <c r="D38" s="247" t="s">
        <v>168</v>
      </c>
      <c r="E38" s="248">
        <v>2</v>
      </c>
      <c r="F38" s="247" t="s">
        <v>83</v>
      </c>
      <c r="G38" s="247" t="s">
        <v>169</v>
      </c>
      <c r="H38" s="170"/>
      <c r="I38" s="155"/>
    </row>
    <row r="39" spans="1:9" ht="144.75" customHeight="1" x14ac:dyDescent="0.25">
      <c r="A39" s="76" t="s">
        <v>170</v>
      </c>
      <c r="B39" s="247"/>
      <c r="C39" s="247"/>
      <c r="D39" s="247"/>
      <c r="E39" s="248"/>
      <c r="F39" s="247"/>
      <c r="G39" s="247"/>
      <c r="H39" s="170"/>
      <c r="I39" s="155">
        <f>I40</f>
        <v>220400</v>
      </c>
    </row>
    <row r="40" spans="1:9" x14ac:dyDescent="0.25">
      <c r="A40" s="77" t="s">
        <v>171</v>
      </c>
      <c r="B40" s="169" t="s">
        <v>80</v>
      </c>
      <c r="C40" s="169" t="s">
        <v>98</v>
      </c>
      <c r="D40" s="169" t="s">
        <v>168</v>
      </c>
      <c r="E40" s="170">
        <v>2</v>
      </c>
      <c r="F40" s="169" t="s">
        <v>83</v>
      </c>
      <c r="G40" s="169" t="s">
        <v>169</v>
      </c>
      <c r="H40" s="170">
        <v>540</v>
      </c>
      <c r="I40" s="155">
        <f>'Прил 7'!J34</f>
        <v>220400</v>
      </c>
    </row>
    <row r="41" spans="1:9" ht="31.5" x14ac:dyDescent="0.25">
      <c r="A41" s="74" t="s">
        <v>172</v>
      </c>
      <c r="B41" s="169" t="s">
        <v>80</v>
      </c>
      <c r="C41" s="170" t="s">
        <v>98</v>
      </c>
      <c r="D41" s="169">
        <v>97</v>
      </c>
      <c r="E41" s="170">
        <v>2</v>
      </c>
      <c r="F41" s="169" t="s">
        <v>83</v>
      </c>
      <c r="G41" s="169" t="s">
        <v>173</v>
      </c>
      <c r="H41" s="170"/>
      <c r="I41" s="155">
        <f>I42</f>
        <v>131700</v>
      </c>
    </row>
    <row r="42" spans="1:9" x14ac:dyDescent="0.25">
      <c r="A42" s="77" t="s">
        <v>171</v>
      </c>
      <c r="B42" s="169" t="s">
        <v>80</v>
      </c>
      <c r="C42" s="170" t="s">
        <v>98</v>
      </c>
      <c r="D42" s="169">
        <v>97</v>
      </c>
      <c r="E42" s="170">
        <v>2</v>
      </c>
      <c r="F42" s="169" t="s">
        <v>83</v>
      </c>
      <c r="G42" s="169" t="s">
        <v>173</v>
      </c>
      <c r="H42" s="170">
        <v>540</v>
      </c>
      <c r="I42" s="155">
        <f>'Прил 7'!J36</f>
        <v>131700</v>
      </c>
    </row>
    <row r="43" spans="1:9" ht="31.5" x14ac:dyDescent="0.25">
      <c r="A43" s="74" t="s">
        <v>174</v>
      </c>
      <c r="B43" s="169" t="s">
        <v>80</v>
      </c>
      <c r="C43" s="170" t="s">
        <v>98</v>
      </c>
      <c r="D43" s="169">
        <v>97</v>
      </c>
      <c r="E43" s="170">
        <v>2</v>
      </c>
      <c r="F43" s="169" t="s">
        <v>83</v>
      </c>
      <c r="G43" s="169" t="s">
        <v>175</v>
      </c>
      <c r="H43" s="170"/>
      <c r="I43" s="155">
        <f>I44</f>
        <v>124300</v>
      </c>
    </row>
    <row r="44" spans="1:9" x14ac:dyDescent="0.25">
      <c r="A44" s="77" t="s">
        <v>171</v>
      </c>
      <c r="B44" s="169" t="s">
        <v>80</v>
      </c>
      <c r="C44" s="170" t="s">
        <v>98</v>
      </c>
      <c r="D44" s="169">
        <v>97</v>
      </c>
      <c r="E44" s="170">
        <v>2</v>
      </c>
      <c r="F44" s="169" t="s">
        <v>83</v>
      </c>
      <c r="G44" s="169" t="s">
        <v>175</v>
      </c>
      <c r="H44" s="170">
        <v>540</v>
      </c>
      <c r="I44" s="155">
        <f>'Прил 7'!J38</f>
        <v>124300</v>
      </c>
    </row>
    <row r="45" spans="1:9" ht="47.25" x14ac:dyDescent="0.25">
      <c r="A45" s="74" t="s">
        <v>176</v>
      </c>
      <c r="B45" s="169" t="s">
        <v>80</v>
      </c>
      <c r="C45" s="170" t="s">
        <v>98</v>
      </c>
      <c r="D45" s="169">
        <v>97</v>
      </c>
      <c r="E45" s="170">
        <v>2</v>
      </c>
      <c r="F45" s="169" t="s">
        <v>83</v>
      </c>
      <c r="G45" s="169" t="s">
        <v>177</v>
      </c>
      <c r="H45" s="170"/>
      <c r="I45" s="155">
        <f>I46</f>
        <v>205600</v>
      </c>
    </row>
    <row r="46" spans="1:9" x14ac:dyDescent="0.25">
      <c r="A46" s="77" t="s">
        <v>171</v>
      </c>
      <c r="B46" s="169" t="s">
        <v>80</v>
      </c>
      <c r="C46" s="170" t="s">
        <v>98</v>
      </c>
      <c r="D46" s="169">
        <v>97</v>
      </c>
      <c r="E46" s="170">
        <v>2</v>
      </c>
      <c r="F46" s="169" t="s">
        <v>83</v>
      </c>
      <c r="G46" s="169" t="s">
        <v>177</v>
      </c>
      <c r="H46" s="170">
        <v>540</v>
      </c>
      <c r="I46" s="155">
        <f>'Прил 7'!J40</f>
        <v>205600</v>
      </c>
    </row>
    <row r="47" spans="1:9" ht="31.5" x14ac:dyDescent="0.25">
      <c r="A47" s="74" t="s">
        <v>100</v>
      </c>
      <c r="B47" s="169" t="s">
        <v>80</v>
      </c>
      <c r="C47" s="169" t="s">
        <v>101</v>
      </c>
      <c r="D47" s="169"/>
      <c r="E47" s="169"/>
      <c r="F47" s="169"/>
      <c r="G47" s="169"/>
      <c r="H47" s="169"/>
      <c r="I47" s="155">
        <f>I48</f>
        <v>557000</v>
      </c>
    </row>
    <row r="48" spans="1:9" x14ac:dyDescent="0.25">
      <c r="A48" s="74" t="s">
        <v>171</v>
      </c>
      <c r="B48" s="169" t="s">
        <v>80</v>
      </c>
      <c r="C48" s="169" t="s">
        <v>101</v>
      </c>
      <c r="D48" s="169" t="s">
        <v>168</v>
      </c>
      <c r="E48" s="169" t="s">
        <v>82</v>
      </c>
      <c r="F48" s="169" t="s">
        <v>83</v>
      </c>
      <c r="G48" s="169" t="s">
        <v>84</v>
      </c>
      <c r="H48" s="169"/>
      <c r="I48" s="155">
        <f>I49</f>
        <v>557000</v>
      </c>
    </row>
    <row r="49" spans="1:9" ht="47.25" x14ac:dyDescent="0.25">
      <c r="A49" s="74" t="s">
        <v>166</v>
      </c>
      <c r="B49" s="169" t="s">
        <v>80</v>
      </c>
      <c r="C49" s="169" t="s">
        <v>101</v>
      </c>
      <c r="D49" s="169" t="s">
        <v>168</v>
      </c>
      <c r="E49" s="169" t="s">
        <v>88</v>
      </c>
      <c r="F49" s="169" t="s">
        <v>83</v>
      </c>
      <c r="G49" s="169" t="s">
        <v>84</v>
      </c>
      <c r="H49" s="169"/>
      <c r="I49" s="155">
        <f>I50</f>
        <v>557000</v>
      </c>
    </row>
    <row r="50" spans="1:9" ht="31.5" x14ac:dyDescent="0.25">
      <c r="A50" s="74" t="s">
        <v>178</v>
      </c>
      <c r="B50" s="169" t="s">
        <v>80</v>
      </c>
      <c r="C50" s="169" t="s">
        <v>101</v>
      </c>
      <c r="D50" s="169">
        <v>97</v>
      </c>
      <c r="E50" s="170">
        <v>2</v>
      </c>
      <c r="F50" s="169" t="s">
        <v>83</v>
      </c>
      <c r="G50" s="169" t="s">
        <v>179</v>
      </c>
      <c r="H50" s="170"/>
      <c r="I50" s="155">
        <f>I51</f>
        <v>557000</v>
      </c>
    </row>
    <row r="51" spans="1:9" x14ac:dyDescent="0.25">
      <c r="A51" s="77" t="s">
        <v>171</v>
      </c>
      <c r="B51" s="169" t="s">
        <v>80</v>
      </c>
      <c r="C51" s="169" t="s">
        <v>101</v>
      </c>
      <c r="D51" s="169">
        <v>97</v>
      </c>
      <c r="E51" s="170">
        <v>2</v>
      </c>
      <c r="F51" s="169" t="s">
        <v>83</v>
      </c>
      <c r="G51" s="169" t="s">
        <v>179</v>
      </c>
      <c r="H51" s="170">
        <v>540</v>
      </c>
      <c r="I51" s="155">
        <f>'Прил 7'!J45</f>
        <v>557000</v>
      </c>
    </row>
    <row r="52" spans="1:9" x14ac:dyDescent="0.25">
      <c r="A52" s="73" t="s">
        <v>106</v>
      </c>
      <c r="B52" s="169" t="s">
        <v>80</v>
      </c>
      <c r="C52" s="170">
        <v>11</v>
      </c>
      <c r="D52" s="169"/>
      <c r="E52" s="170"/>
      <c r="F52" s="169"/>
      <c r="G52" s="169"/>
      <c r="H52" s="170" t="s">
        <v>149</v>
      </c>
      <c r="I52" s="154">
        <f>I53</f>
        <v>200000</v>
      </c>
    </row>
    <row r="53" spans="1:9" x14ac:dyDescent="0.25">
      <c r="A53" s="73" t="s">
        <v>106</v>
      </c>
      <c r="B53" s="169" t="s">
        <v>80</v>
      </c>
      <c r="C53" s="170">
        <v>11</v>
      </c>
      <c r="D53" s="169">
        <v>94</v>
      </c>
      <c r="E53" s="170">
        <v>0</v>
      </c>
      <c r="F53" s="169" t="s">
        <v>83</v>
      </c>
      <c r="G53" s="169" t="s">
        <v>84</v>
      </c>
      <c r="H53" s="170"/>
      <c r="I53" s="154">
        <f>I54</f>
        <v>200000</v>
      </c>
    </row>
    <row r="54" spans="1:9" x14ac:dyDescent="0.25">
      <c r="A54" s="73" t="s">
        <v>180</v>
      </c>
      <c r="B54" s="169" t="s">
        <v>80</v>
      </c>
      <c r="C54" s="170">
        <v>11</v>
      </c>
      <c r="D54" s="169">
        <v>94</v>
      </c>
      <c r="E54" s="170">
        <v>1</v>
      </c>
      <c r="F54" s="169" t="s">
        <v>83</v>
      </c>
      <c r="G54" s="169" t="s">
        <v>84</v>
      </c>
      <c r="H54" s="170" t="s">
        <v>149</v>
      </c>
      <c r="I54" s="154">
        <f>I55</f>
        <v>200000</v>
      </c>
    </row>
    <row r="55" spans="1:9" x14ac:dyDescent="0.25">
      <c r="A55" s="73" t="s">
        <v>180</v>
      </c>
      <c r="B55" s="169" t="s">
        <v>80</v>
      </c>
      <c r="C55" s="170">
        <v>11</v>
      </c>
      <c r="D55" s="169">
        <v>94</v>
      </c>
      <c r="E55" s="170">
        <v>1</v>
      </c>
      <c r="F55" s="169" t="s">
        <v>83</v>
      </c>
      <c r="G55" s="169" t="s">
        <v>181</v>
      </c>
      <c r="H55" s="170"/>
      <c r="I55" s="154">
        <f>I56</f>
        <v>200000</v>
      </c>
    </row>
    <row r="56" spans="1:9" x14ac:dyDescent="0.25">
      <c r="A56" s="73" t="s">
        <v>108</v>
      </c>
      <c r="B56" s="169" t="s">
        <v>80</v>
      </c>
      <c r="C56" s="170">
        <v>11</v>
      </c>
      <c r="D56" s="169">
        <v>94</v>
      </c>
      <c r="E56" s="170">
        <v>1</v>
      </c>
      <c r="F56" s="169" t="s">
        <v>83</v>
      </c>
      <c r="G56" s="169" t="s">
        <v>181</v>
      </c>
      <c r="H56" s="169" t="s">
        <v>109</v>
      </c>
      <c r="I56" s="154">
        <f>'Прил 7'!J50</f>
        <v>200000</v>
      </c>
    </row>
    <row r="57" spans="1:9" x14ac:dyDescent="0.25">
      <c r="A57" s="73" t="s">
        <v>111</v>
      </c>
      <c r="B57" s="169" t="s">
        <v>80</v>
      </c>
      <c r="C57" s="170">
        <v>13</v>
      </c>
      <c r="D57" s="169"/>
      <c r="E57" s="170"/>
      <c r="F57" s="169"/>
      <c r="G57" s="169"/>
      <c r="H57" s="170"/>
      <c r="I57" s="155">
        <f>I58+I71+I88+I94+I98+I105+I109+I113+I119</f>
        <v>7238137.6100000003</v>
      </c>
    </row>
    <row r="58" spans="1:9" ht="47.25" x14ac:dyDescent="0.25">
      <c r="A58" s="73" t="s">
        <v>182</v>
      </c>
      <c r="B58" s="169" t="s">
        <v>80</v>
      </c>
      <c r="C58" s="170">
        <v>13</v>
      </c>
      <c r="D58" s="169" t="s">
        <v>80</v>
      </c>
      <c r="E58" s="170">
        <v>0</v>
      </c>
      <c r="F58" s="169" t="s">
        <v>83</v>
      </c>
      <c r="G58" s="169" t="s">
        <v>84</v>
      </c>
      <c r="H58" s="170"/>
      <c r="I58" s="155">
        <f>I59+I68</f>
        <v>4450645.33</v>
      </c>
    </row>
    <row r="59" spans="1:9" x14ac:dyDescent="0.25">
      <c r="A59" s="73" t="s">
        <v>183</v>
      </c>
      <c r="B59" s="169" t="s">
        <v>80</v>
      </c>
      <c r="C59" s="170">
        <v>13</v>
      </c>
      <c r="D59" s="169" t="s">
        <v>80</v>
      </c>
      <c r="E59" s="170">
        <v>1</v>
      </c>
      <c r="F59" s="169" t="s">
        <v>83</v>
      </c>
      <c r="G59" s="169" t="s">
        <v>84</v>
      </c>
      <c r="H59" s="170"/>
      <c r="I59" s="155">
        <f>I60+I62+I64+I66</f>
        <v>4133645.3299999996</v>
      </c>
    </row>
    <row r="60" spans="1:9" hidden="1" x14ac:dyDescent="0.25">
      <c r="A60" s="74" t="s">
        <v>429</v>
      </c>
      <c r="B60" s="169" t="s">
        <v>80</v>
      </c>
      <c r="C60" s="170">
        <v>13</v>
      </c>
      <c r="D60" s="169" t="s">
        <v>80</v>
      </c>
      <c r="E60" s="170">
        <v>1</v>
      </c>
      <c r="F60" s="169" t="s">
        <v>83</v>
      </c>
      <c r="G60" s="169" t="s">
        <v>430</v>
      </c>
      <c r="H60" s="170"/>
      <c r="I60" s="155">
        <f>I61</f>
        <v>0</v>
      </c>
    </row>
    <row r="61" spans="1:9" ht="31.5" hidden="1" x14ac:dyDescent="0.25">
      <c r="A61" s="74" t="s">
        <v>90</v>
      </c>
      <c r="B61" s="169" t="s">
        <v>80</v>
      </c>
      <c r="C61" s="170">
        <v>13</v>
      </c>
      <c r="D61" s="169" t="s">
        <v>80</v>
      </c>
      <c r="E61" s="170">
        <v>1</v>
      </c>
      <c r="F61" s="169" t="s">
        <v>83</v>
      </c>
      <c r="G61" s="169" t="s">
        <v>430</v>
      </c>
      <c r="H61" s="170">
        <v>240</v>
      </c>
      <c r="I61" s="155">
        <f>'Прил 7'!J55</f>
        <v>0</v>
      </c>
    </row>
    <row r="62" spans="1:9" x14ac:dyDescent="0.25">
      <c r="A62" s="74" t="s">
        <v>184</v>
      </c>
      <c r="B62" s="169" t="s">
        <v>80</v>
      </c>
      <c r="C62" s="170">
        <v>13</v>
      </c>
      <c r="D62" s="169" t="s">
        <v>80</v>
      </c>
      <c r="E62" s="170">
        <v>1</v>
      </c>
      <c r="F62" s="169" t="s">
        <v>83</v>
      </c>
      <c r="G62" s="169" t="s">
        <v>185</v>
      </c>
      <c r="H62" s="170"/>
      <c r="I62" s="155">
        <f>I63</f>
        <v>3586272.76</v>
      </c>
    </row>
    <row r="63" spans="1:9" ht="31.5" x14ac:dyDescent="0.25">
      <c r="A63" s="74" t="s">
        <v>90</v>
      </c>
      <c r="B63" s="169" t="s">
        <v>80</v>
      </c>
      <c r="C63" s="170">
        <v>13</v>
      </c>
      <c r="D63" s="169" t="s">
        <v>80</v>
      </c>
      <c r="E63" s="170">
        <v>1</v>
      </c>
      <c r="F63" s="169" t="s">
        <v>83</v>
      </c>
      <c r="G63" s="169" t="s">
        <v>185</v>
      </c>
      <c r="H63" s="170">
        <v>240</v>
      </c>
      <c r="I63" s="155">
        <f>'Прил 7'!J57</f>
        <v>3586272.76</v>
      </c>
    </row>
    <row r="64" spans="1:9" x14ac:dyDescent="0.25">
      <c r="A64" s="74" t="s">
        <v>186</v>
      </c>
      <c r="B64" s="169" t="s">
        <v>80</v>
      </c>
      <c r="C64" s="170">
        <v>13</v>
      </c>
      <c r="D64" s="169" t="s">
        <v>80</v>
      </c>
      <c r="E64" s="170">
        <v>1</v>
      </c>
      <c r="F64" s="169" t="s">
        <v>83</v>
      </c>
      <c r="G64" s="169" t="s">
        <v>187</v>
      </c>
      <c r="H64" s="170"/>
      <c r="I64" s="155">
        <f>I65</f>
        <v>300000</v>
      </c>
    </row>
    <row r="65" spans="1:9" ht="31.5" x14ac:dyDescent="0.25">
      <c r="A65" s="74" t="s">
        <v>90</v>
      </c>
      <c r="B65" s="169" t="s">
        <v>80</v>
      </c>
      <c r="C65" s="170">
        <v>13</v>
      </c>
      <c r="D65" s="169" t="s">
        <v>80</v>
      </c>
      <c r="E65" s="170">
        <v>1</v>
      </c>
      <c r="F65" s="169" t="s">
        <v>83</v>
      </c>
      <c r="G65" s="169" t="s">
        <v>187</v>
      </c>
      <c r="H65" s="170">
        <v>240</v>
      </c>
      <c r="I65" s="155">
        <f>'Прил 7'!J59</f>
        <v>300000</v>
      </c>
    </row>
    <row r="66" spans="1:9" x14ac:dyDescent="0.25">
      <c r="A66" s="74" t="s">
        <v>188</v>
      </c>
      <c r="B66" s="169" t="s">
        <v>80</v>
      </c>
      <c r="C66" s="170">
        <v>13</v>
      </c>
      <c r="D66" s="169" t="s">
        <v>80</v>
      </c>
      <c r="E66" s="170">
        <v>1</v>
      </c>
      <c r="F66" s="169" t="s">
        <v>83</v>
      </c>
      <c r="G66" s="169" t="s">
        <v>189</v>
      </c>
      <c r="H66" s="170"/>
      <c r="I66" s="155">
        <f>I67</f>
        <v>247372.57</v>
      </c>
    </row>
    <row r="67" spans="1:9" ht="31.5" x14ac:dyDescent="0.25">
      <c r="A67" s="74" t="s">
        <v>90</v>
      </c>
      <c r="B67" s="169" t="s">
        <v>80</v>
      </c>
      <c r="C67" s="170">
        <v>13</v>
      </c>
      <c r="D67" s="169" t="s">
        <v>80</v>
      </c>
      <c r="E67" s="170">
        <v>1</v>
      </c>
      <c r="F67" s="169" t="s">
        <v>83</v>
      </c>
      <c r="G67" s="169" t="s">
        <v>189</v>
      </c>
      <c r="H67" s="170">
        <v>240</v>
      </c>
      <c r="I67" s="155">
        <f>'Прил 7'!J61</f>
        <v>247372.57</v>
      </c>
    </row>
    <row r="68" spans="1:9" ht="31.5" x14ac:dyDescent="0.25">
      <c r="A68" s="74" t="s">
        <v>190</v>
      </c>
      <c r="B68" s="169" t="s">
        <v>80</v>
      </c>
      <c r="C68" s="170">
        <v>13</v>
      </c>
      <c r="D68" s="169" t="s">
        <v>80</v>
      </c>
      <c r="E68" s="170">
        <v>2</v>
      </c>
      <c r="F68" s="169" t="s">
        <v>83</v>
      </c>
      <c r="G68" s="169" t="s">
        <v>84</v>
      </c>
      <c r="H68" s="170"/>
      <c r="I68" s="155">
        <f>I69</f>
        <v>317000</v>
      </c>
    </row>
    <row r="69" spans="1:9" ht="31.5" x14ac:dyDescent="0.25">
      <c r="A69" s="74" t="s">
        <v>191</v>
      </c>
      <c r="B69" s="169" t="s">
        <v>80</v>
      </c>
      <c r="C69" s="170">
        <v>13</v>
      </c>
      <c r="D69" s="169" t="s">
        <v>80</v>
      </c>
      <c r="E69" s="170">
        <v>2</v>
      </c>
      <c r="F69" s="169" t="s">
        <v>83</v>
      </c>
      <c r="G69" s="169" t="s">
        <v>192</v>
      </c>
      <c r="H69" s="170"/>
      <c r="I69" s="155">
        <f>I70</f>
        <v>317000</v>
      </c>
    </row>
    <row r="70" spans="1:9" ht="31.5" x14ac:dyDescent="0.25">
      <c r="A70" s="74" t="s">
        <v>90</v>
      </c>
      <c r="B70" s="169" t="s">
        <v>80</v>
      </c>
      <c r="C70" s="170">
        <v>13</v>
      </c>
      <c r="D70" s="169" t="s">
        <v>80</v>
      </c>
      <c r="E70" s="170">
        <v>2</v>
      </c>
      <c r="F70" s="169" t="s">
        <v>83</v>
      </c>
      <c r="G70" s="169" t="s">
        <v>192</v>
      </c>
      <c r="H70" s="170">
        <v>240</v>
      </c>
      <c r="I70" s="155">
        <f>'Прил 7'!J64</f>
        <v>317000</v>
      </c>
    </row>
    <row r="71" spans="1:9" ht="47.25" x14ac:dyDescent="0.25">
      <c r="A71" s="73" t="s">
        <v>193</v>
      </c>
      <c r="B71" s="169" t="s">
        <v>80</v>
      </c>
      <c r="C71" s="170">
        <v>13</v>
      </c>
      <c r="D71" s="169" t="s">
        <v>102</v>
      </c>
      <c r="E71" s="170">
        <v>0</v>
      </c>
      <c r="F71" s="169" t="s">
        <v>83</v>
      </c>
      <c r="G71" s="169" t="s">
        <v>84</v>
      </c>
      <c r="H71" s="170"/>
      <c r="I71" s="155">
        <f>I72</f>
        <v>1470752</v>
      </c>
    </row>
    <row r="72" spans="1:9" ht="31.5" x14ac:dyDescent="0.25">
      <c r="A72" s="73" t="s">
        <v>194</v>
      </c>
      <c r="B72" s="169" t="s">
        <v>80</v>
      </c>
      <c r="C72" s="170">
        <v>13</v>
      </c>
      <c r="D72" s="169" t="s">
        <v>102</v>
      </c>
      <c r="E72" s="170">
        <v>1</v>
      </c>
      <c r="F72" s="169" t="s">
        <v>83</v>
      </c>
      <c r="G72" s="169" t="s">
        <v>84</v>
      </c>
      <c r="H72" s="170"/>
      <c r="I72" s="155">
        <f>I73+I76+I79+I82+I85</f>
        <v>1470752</v>
      </c>
    </row>
    <row r="73" spans="1:9" x14ac:dyDescent="0.25">
      <c r="A73" s="73" t="s">
        <v>195</v>
      </c>
      <c r="B73" s="169" t="s">
        <v>80</v>
      </c>
      <c r="C73" s="170">
        <v>13</v>
      </c>
      <c r="D73" s="169" t="s">
        <v>102</v>
      </c>
      <c r="E73" s="170">
        <v>1</v>
      </c>
      <c r="F73" s="169" t="s">
        <v>80</v>
      </c>
      <c r="G73" s="169" t="s">
        <v>84</v>
      </c>
      <c r="H73" s="170"/>
      <c r="I73" s="155">
        <f>I74</f>
        <v>317000</v>
      </c>
    </row>
    <row r="74" spans="1:9" ht="31.5" x14ac:dyDescent="0.25">
      <c r="A74" s="74" t="s">
        <v>196</v>
      </c>
      <c r="B74" s="169" t="s">
        <v>80</v>
      </c>
      <c r="C74" s="169" t="s">
        <v>112</v>
      </c>
      <c r="D74" s="169" t="s">
        <v>102</v>
      </c>
      <c r="E74" s="169" t="s">
        <v>85</v>
      </c>
      <c r="F74" s="169" t="s">
        <v>80</v>
      </c>
      <c r="G74" s="169" t="s">
        <v>197</v>
      </c>
      <c r="H74" s="169"/>
      <c r="I74" s="155">
        <f>I75</f>
        <v>317000</v>
      </c>
    </row>
    <row r="75" spans="1:9" ht="31.5" x14ac:dyDescent="0.25">
      <c r="A75" s="74" t="s">
        <v>90</v>
      </c>
      <c r="B75" s="169" t="s">
        <v>80</v>
      </c>
      <c r="C75" s="169" t="s">
        <v>112</v>
      </c>
      <c r="D75" s="169" t="s">
        <v>102</v>
      </c>
      <c r="E75" s="169" t="s">
        <v>85</v>
      </c>
      <c r="F75" s="169" t="s">
        <v>80</v>
      </c>
      <c r="G75" s="169" t="s">
        <v>197</v>
      </c>
      <c r="H75" s="169" t="s">
        <v>91</v>
      </c>
      <c r="I75" s="155">
        <f>'Прил 7'!J69</f>
        <v>317000</v>
      </c>
    </row>
    <row r="76" spans="1:9" ht="31.5" x14ac:dyDescent="0.25">
      <c r="A76" s="73" t="s">
        <v>198</v>
      </c>
      <c r="B76" s="169" t="s">
        <v>80</v>
      </c>
      <c r="C76" s="170">
        <v>13</v>
      </c>
      <c r="D76" s="169" t="s">
        <v>102</v>
      </c>
      <c r="E76" s="170">
        <v>1</v>
      </c>
      <c r="F76" s="169" t="s">
        <v>81</v>
      </c>
      <c r="G76" s="169" t="s">
        <v>84</v>
      </c>
      <c r="H76" s="170"/>
      <c r="I76" s="155">
        <f>I77</f>
        <v>40000</v>
      </c>
    </row>
    <row r="77" spans="1:9" ht="31.5" x14ac:dyDescent="0.25">
      <c r="A77" s="74" t="s">
        <v>196</v>
      </c>
      <c r="B77" s="169" t="s">
        <v>80</v>
      </c>
      <c r="C77" s="169" t="s">
        <v>112</v>
      </c>
      <c r="D77" s="169" t="s">
        <v>102</v>
      </c>
      <c r="E77" s="169" t="s">
        <v>85</v>
      </c>
      <c r="F77" s="169" t="s">
        <v>81</v>
      </c>
      <c r="G77" s="169" t="s">
        <v>197</v>
      </c>
      <c r="H77" s="169"/>
      <c r="I77" s="155">
        <f>I78</f>
        <v>40000</v>
      </c>
    </row>
    <row r="78" spans="1:9" ht="31.5" x14ac:dyDescent="0.25">
      <c r="A78" s="74" t="s">
        <v>90</v>
      </c>
      <c r="B78" s="169" t="s">
        <v>80</v>
      </c>
      <c r="C78" s="169" t="s">
        <v>112</v>
      </c>
      <c r="D78" s="169" t="s">
        <v>102</v>
      </c>
      <c r="E78" s="169" t="s">
        <v>85</v>
      </c>
      <c r="F78" s="169" t="s">
        <v>81</v>
      </c>
      <c r="G78" s="169" t="s">
        <v>197</v>
      </c>
      <c r="H78" s="169" t="s">
        <v>91</v>
      </c>
      <c r="I78" s="155">
        <f>'Прил 7'!J72</f>
        <v>40000</v>
      </c>
    </row>
    <row r="79" spans="1:9" x14ac:dyDescent="0.25">
      <c r="A79" s="73" t="s">
        <v>199</v>
      </c>
      <c r="B79" s="169" t="s">
        <v>80</v>
      </c>
      <c r="C79" s="170">
        <v>13</v>
      </c>
      <c r="D79" s="169" t="s">
        <v>102</v>
      </c>
      <c r="E79" s="170">
        <v>1</v>
      </c>
      <c r="F79" s="169" t="s">
        <v>87</v>
      </c>
      <c r="G79" s="169" t="s">
        <v>84</v>
      </c>
      <c r="H79" s="170"/>
      <c r="I79" s="155">
        <f>I80</f>
        <v>1029552</v>
      </c>
    </row>
    <row r="80" spans="1:9" ht="31.5" x14ac:dyDescent="0.25">
      <c r="A80" s="74" t="s">
        <v>196</v>
      </c>
      <c r="B80" s="169" t="s">
        <v>80</v>
      </c>
      <c r="C80" s="169" t="s">
        <v>112</v>
      </c>
      <c r="D80" s="169" t="s">
        <v>102</v>
      </c>
      <c r="E80" s="169" t="s">
        <v>85</v>
      </c>
      <c r="F80" s="169" t="s">
        <v>87</v>
      </c>
      <c r="G80" s="169" t="s">
        <v>197</v>
      </c>
      <c r="H80" s="169"/>
      <c r="I80" s="155">
        <f>I81</f>
        <v>1029552</v>
      </c>
    </row>
    <row r="81" spans="1:9" ht="31.5" x14ac:dyDescent="0.25">
      <c r="A81" s="74" t="s">
        <v>90</v>
      </c>
      <c r="B81" s="169" t="s">
        <v>80</v>
      </c>
      <c r="C81" s="169" t="s">
        <v>112</v>
      </c>
      <c r="D81" s="169" t="s">
        <v>102</v>
      </c>
      <c r="E81" s="169" t="s">
        <v>85</v>
      </c>
      <c r="F81" s="169" t="s">
        <v>87</v>
      </c>
      <c r="G81" s="169" t="s">
        <v>197</v>
      </c>
      <c r="H81" s="169" t="s">
        <v>91</v>
      </c>
      <c r="I81" s="155">
        <f>'Прил 7'!J75</f>
        <v>1029552</v>
      </c>
    </row>
    <row r="82" spans="1:9" x14ac:dyDescent="0.25">
      <c r="A82" s="73" t="s">
        <v>200</v>
      </c>
      <c r="B82" s="169" t="s">
        <v>80</v>
      </c>
      <c r="C82" s="170">
        <v>13</v>
      </c>
      <c r="D82" s="169" t="s">
        <v>102</v>
      </c>
      <c r="E82" s="170">
        <v>1</v>
      </c>
      <c r="F82" s="169" t="s">
        <v>98</v>
      </c>
      <c r="G82" s="169" t="s">
        <v>84</v>
      </c>
      <c r="H82" s="170"/>
      <c r="I82" s="155">
        <f>I83</f>
        <v>64200</v>
      </c>
    </row>
    <row r="83" spans="1:9" ht="31.5" x14ac:dyDescent="0.25">
      <c r="A83" s="74" t="s">
        <v>196</v>
      </c>
      <c r="B83" s="169" t="s">
        <v>80</v>
      </c>
      <c r="C83" s="169" t="s">
        <v>112</v>
      </c>
      <c r="D83" s="169" t="s">
        <v>102</v>
      </c>
      <c r="E83" s="169" t="s">
        <v>85</v>
      </c>
      <c r="F83" s="169" t="s">
        <v>98</v>
      </c>
      <c r="G83" s="169" t="s">
        <v>197</v>
      </c>
      <c r="H83" s="169"/>
      <c r="I83" s="155">
        <f>I84</f>
        <v>64200</v>
      </c>
    </row>
    <row r="84" spans="1:9" ht="31.5" x14ac:dyDescent="0.25">
      <c r="A84" s="74" t="s">
        <v>90</v>
      </c>
      <c r="B84" s="169" t="s">
        <v>80</v>
      </c>
      <c r="C84" s="169" t="s">
        <v>112</v>
      </c>
      <c r="D84" s="169" t="s">
        <v>102</v>
      </c>
      <c r="E84" s="169" t="s">
        <v>85</v>
      </c>
      <c r="F84" s="169" t="s">
        <v>98</v>
      </c>
      <c r="G84" s="169" t="s">
        <v>197</v>
      </c>
      <c r="H84" s="169" t="s">
        <v>91</v>
      </c>
      <c r="I84" s="155">
        <f>'Прил 7'!J78</f>
        <v>64200</v>
      </c>
    </row>
    <row r="85" spans="1:9" ht="47.25" x14ac:dyDescent="0.25">
      <c r="A85" s="73" t="s">
        <v>201</v>
      </c>
      <c r="B85" s="169" t="s">
        <v>80</v>
      </c>
      <c r="C85" s="170">
        <v>13</v>
      </c>
      <c r="D85" s="169" t="s">
        <v>102</v>
      </c>
      <c r="E85" s="170">
        <v>1</v>
      </c>
      <c r="F85" s="169" t="s">
        <v>99</v>
      </c>
      <c r="G85" s="169" t="s">
        <v>84</v>
      </c>
      <c r="H85" s="170"/>
      <c r="I85" s="155">
        <f>I86</f>
        <v>20000</v>
      </c>
    </row>
    <row r="86" spans="1:9" ht="31.5" x14ac:dyDescent="0.25">
      <c r="A86" s="74" t="s">
        <v>196</v>
      </c>
      <c r="B86" s="169" t="s">
        <v>80</v>
      </c>
      <c r="C86" s="169" t="s">
        <v>112</v>
      </c>
      <c r="D86" s="169" t="s">
        <v>102</v>
      </c>
      <c r="E86" s="169" t="s">
        <v>85</v>
      </c>
      <c r="F86" s="169" t="s">
        <v>99</v>
      </c>
      <c r="G86" s="169" t="s">
        <v>197</v>
      </c>
      <c r="H86" s="169"/>
      <c r="I86" s="155">
        <f>I87</f>
        <v>20000</v>
      </c>
    </row>
    <row r="87" spans="1:9" ht="31.5" x14ac:dyDescent="0.25">
      <c r="A87" s="74" t="s">
        <v>90</v>
      </c>
      <c r="B87" s="169" t="s">
        <v>80</v>
      </c>
      <c r="C87" s="169" t="s">
        <v>112</v>
      </c>
      <c r="D87" s="169" t="s">
        <v>102</v>
      </c>
      <c r="E87" s="169" t="s">
        <v>85</v>
      </c>
      <c r="F87" s="169" t="s">
        <v>99</v>
      </c>
      <c r="G87" s="169" t="s">
        <v>197</v>
      </c>
      <c r="H87" s="169" t="s">
        <v>91</v>
      </c>
      <c r="I87" s="155">
        <f>'Прил 7'!J81</f>
        <v>20000</v>
      </c>
    </row>
    <row r="88" spans="1:9" ht="47.25" x14ac:dyDescent="0.25">
      <c r="A88" s="73" t="s">
        <v>203</v>
      </c>
      <c r="B88" s="169" t="s">
        <v>80</v>
      </c>
      <c r="C88" s="170">
        <v>13</v>
      </c>
      <c r="D88" s="169" t="s">
        <v>125</v>
      </c>
      <c r="E88" s="170">
        <v>0</v>
      </c>
      <c r="F88" s="169" t="s">
        <v>83</v>
      </c>
      <c r="G88" s="169" t="s">
        <v>84</v>
      </c>
      <c r="H88" s="170"/>
      <c r="I88" s="155">
        <f>I89</f>
        <v>6000</v>
      </c>
    </row>
    <row r="89" spans="1:9" ht="31.5" x14ac:dyDescent="0.25">
      <c r="A89" s="73" t="s">
        <v>204</v>
      </c>
      <c r="B89" s="169" t="s">
        <v>80</v>
      </c>
      <c r="C89" s="170">
        <v>13</v>
      </c>
      <c r="D89" s="169" t="s">
        <v>125</v>
      </c>
      <c r="E89" s="170">
        <v>0</v>
      </c>
      <c r="F89" s="169" t="s">
        <v>83</v>
      </c>
      <c r="G89" s="169" t="s">
        <v>84</v>
      </c>
      <c r="H89" s="170"/>
      <c r="I89" s="155">
        <f>I90+I92</f>
        <v>6000</v>
      </c>
    </row>
    <row r="90" spans="1:9" ht="31.5" x14ac:dyDescent="0.25">
      <c r="A90" s="74" t="s">
        <v>431</v>
      </c>
      <c r="B90" s="169" t="s">
        <v>80</v>
      </c>
      <c r="C90" s="169" t="s">
        <v>112</v>
      </c>
      <c r="D90" s="169" t="s">
        <v>125</v>
      </c>
      <c r="E90" s="169" t="s">
        <v>82</v>
      </c>
      <c r="F90" s="169" t="s">
        <v>83</v>
      </c>
      <c r="G90" s="169" t="s">
        <v>432</v>
      </c>
      <c r="H90" s="169"/>
      <c r="I90" s="155">
        <f>I91</f>
        <v>6000</v>
      </c>
    </row>
    <row r="91" spans="1:9" x14ac:dyDescent="0.25">
      <c r="A91" s="74" t="s">
        <v>104</v>
      </c>
      <c r="B91" s="169" t="s">
        <v>80</v>
      </c>
      <c r="C91" s="169" t="s">
        <v>112</v>
      </c>
      <c r="D91" s="169" t="s">
        <v>125</v>
      </c>
      <c r="E91" s="169" t="s">
        <v>82</v>
      </c>
      <c r="F91" s="169" t="s">
        <v>83</v>
      </c>
      <c r="G91" s="169" t="s">
        <v>432</v>
      </c>
      <c r="H91" s="169" t="s">
        <v>105</v>
      </c>
      <c r="I91" s="155">
        <f>'Прил 7'!J88</f>
        <v>6000</v>
      </c>
    </row>
    <row r="92" spans="1:9" ht="63" hidden="1" x14ac:dyDescent="0.25">
      <c r="A92" s="74" t="s">
        <v>446</v>
      </c>
      <c r="B92" s="169" t="s">
        <v>80</v>
      </c>
      <c r="C92" s="169" t="s">
        <v>112</v>
      </c>
      <c r="D92" s="169" t="s">
        <v>125</v>
      </c>
      <c r="E92" s="169" t="s">
        <v>82</v>
      </c>
      <c r="F92" s="169" t="s">
        <v>83</v>
      </c>
      <c r="G92" s="169" t="s">
        <v>434</v>
      </c>
      <c r="H92" s="169"/>
      <c r="I92" s="155">
        <f>I93</f>
        <v>0</v>
      </c>
    </row>
    <row r="93" spans="1:9" hidden="1" x14ac:dyDescent="0.25">
      <c r="A93" s="74" t="s">
        <v>104</v>
      </c>
      <c r="B93" s="169" t="s">
        <v>80</v>
      </c>
      <c r="C93" s="169" t="s">
        <v>112</v>
      </c>
      <c r="D93" s="169" t="s">
        <v>125</v>
      </c>
      <c r="E93" s="169" t="s">
        <v>82</v>
      </c>
      <c r="F93" s="169" t="s">
        <v>83</v>
      </c>
      <c r="G93" s="169" t="s">
        <v>434</v>
      </c>
      <c r="H93" s="169" t="s">
        <v>105</v>
      </c>
      <c r="I93" s="155">
        <f>'Прил 7'!J90</f>
        <v>0</v>
      </c>
    </row>
    <row r="94" spans="1:9" ht="47.25" x14ac:dyDescent="0.25">
      <c r="A94" s="73" t="s">
        <v>205</v>
      </c>
      <c r="B94" s="169" t="s">
        <v>80</v>
      </c>
      <c r="C94" s="169" t="s">
        <v>112</v>
      </c>
      <c r="D94" s="169" t="s">
        <v>103</v>
      </c>
      <c r="E94" s="170">
        <v>0</v>
      </c>
      <c r="F94" s="169" t="s">
        <v>83</v>
      </c>
      <c r="G94" s="169" t="s">
        <v>84</v>
      </c>
      <c r="H94" s="170"/>
      <c r="I94" s="155">
        <f>I95</f>
        <v>10000</v>
      </c>
    </row>
    <row r="95" spans="1:9" x14ac:dyDescent="0.25">
      <c r="A95" s="74" t="s">
        <v>206</v>
      </c>
      <c r="B95" s="169" t="s">
        <v>80</v>
      </c>
      <c r="C95" s="169" t="s">
        <v>112</v>
      </c>
      <c r="D95" s="169" t="s">
        <v>103</v>
      </c>
      <c r="E95" s="169" t="s">
        <v>82</v>
      </c>
      <c r="F95" s="169" t="s">
        <v>80</v>
      </c>
      <c r="G95" s="169" t="s">
        <v>84</v>
      </c>
      <c r="H95" s="169"/>
      <c r="I95" s="155">
        <f>I96</f>
        <v>10000</v>
      </c>
    </row>
    <row r="96" spans="1:9" x14ac:dyDescent="0.25">
      <c r="A96" s="74" t="s">
        <v>207</v>
      </c>
      <c r="B96" s="169" t="s">
        <v>80</v>
      </c>
      <c r="C96" s="169" t="s">
        <v>112</v>
      </c>
      <c r="D96" s="169" t="s">
        <v>103</v>
      </c>
      <c r="E96" s="169" t="s">
        <v>82</v>
      </c>
      <c r="F96" s="169" t="s">
        <v>80</v>
      </c>
      <c r="G96" s="169" t="s">
        <v>208</v>
      </c>
      <c r="H96" s="169"/>
      <c r="I96" s="155">
        <f>I97</f>
        <v>10000</v>
      </c>
    </row>
    <row r="97" spans="1:9" ht="31.5" x14ac:dyDescent="0.25">
      <c r="A97" s="74" t="s">
        <v>90</v>
      </c>
      <c r="B97" s="169" t="s">
        <v>80</v>
      </c>
      <c r="C97" s="169" t="s">
        <v>112</v>
      </c>
      <c r="D97" s="169" t="s">
        <v>103</v>
      </c>
      <c r="E97" s="169" t="s">
        <v>82</v>
      </c>
      <c r="F97" s="169" t="s">
        <v>80</v>
      </c>
      <c r="G97" s="169" t="s">
        <v>208</v>
      </c>
      <c r="H97" s="169" t="s">
        <v>91</v>
      </c>
      <c r="I97" s="155">
        <f>'Прил 7'!J94</f>
        <v>10000</v>
      </c>
    </row>
    <row r="98" spans="1:9" ht="47.25" x14ac:dyDescent="0.25">
      <c r="A98" s="73" t="s">
        <v>157</v>
      </c>
      <c r="B98" s="169" t="s">
        <v>80</v>
      </c>
      <c r="C98" s="170">
        <v>13</v>
      </c>
      <c r="D98" s="169" t="s">
        <v>107</v>
      </c>
      <c r="E98" s="170">
        <v>0</v>
      </c>
      <c r="F98" s="169" t="s">
        <v>83</v>
      </c>
      <c r="G98" s="169" t="s">
        <v>84</v>
      </c>
      <c r="H98" s="170"/>
      <c r="I98" s="155">
        <f>I99+I102</f>
        <v>1100000</v>
      </c>
    </row>
    <row r="99" spans="1:9" ht="31.5" x14ac:dyDescent="0.25">
      <c r="A99" s="74" t="s">
        <v>158</v>
      </c>
      <c r="B99" s="169" t="s">
        <v>80</v>
      </c>
      <c r="C99" s="169" t="s">
        <v>112</v>
      </c>
      <c r="D99" s="169" t="s">
        <v>107</v>
      </c>
      <c r="E99" s="169" t="s">
        <v>82</v>
      </c>
      <c r="F99" s="169" t="s">
        <v>80</v>
      </c>
      <c r="G99" s="169" t="s">
        <v>84</v>
      </c>
      <c r="H99" s="169"/>
      <c r="I99" s="155">
        <f>I100</f>
        <v>100000</v>
      </c>
    </row>
    <row r="100" spans="1:9" ht="31.5" x14ac:dyDescent="0.25">
      <c r="A100" s="74" t="s">
        <v>158</v>
      </c>
      <c r="B100" s="169" t="s">
        <v>80</v>
      </c>
      <c r="C100" s="169" t="s">
        <v>112</v>
      </c>
      <c r="D100" s="169" t="s">
        <v>107</v>
      </c>
      <c r="E100" s="169" t="s">
        <v>82</v>
      </c>
      <c r="F100" s="169" t="s">
        <v>80</v>
      </c>
      <c r="G100" s="169" t="s">
        <v>159</v>
      </c>
      <c r="H100" s="169"/>
      <c r="I100" s="155">
        <f>I101</f>
        <v>100000</v>
      </c>
    </row>
    <row r="101" spans="1:9" ht="31.5" x14ac:dyDescent="0.25">
      <c r="A101" s="74" t="s">
        <v>90</v>
      </c>
      <c r="B101" s="169" t="s">
        <v>80</v>
      </c>
      <c r="C101" s="169" t="s">
        <v>112</v>
      </c>
      <c r="D101" s="169" t="s">
        <v>107</v>
      </c>
      <c r="E101" s="169" t="s">
        <v>82</v>
      </c>
      <c r="F101" s="169" t="s">
        <v>80</v>
      </c>
      <c r="G101" s="169" t="s">
        <v>159</v>
      </c>
      <c r="H101" s="169" t="s">
        <v>91</v>
      </c>
      <c r="I101" s="155">
        <f>'Прил 7'!J98</f>
        <v>100000</v>
      </c>
    </row>
    <row r="102" spans="1:9" x14ac:dyDescent="0.25">
      <c r="A102" s="74" t="s">
        <v>441</v>
      </c>
      <c r="B102" s="171" t="s">
        <v>80</v>
      </c>
      <c r="C102" s="171" t="s">
        <v>112</v>
      </c>
      <c r="D102" s="171" t="s">
        <v>107</v>
      </c>
      <c r="E102" s="171" t="s">
        <v>82</v>
      </c>
      <c r="F102" s="171" t="s">
        <v>81</v>
      </c>
      <c r="G102" s="171" t="s">
        <v>84</v>
      </c>
      <c r="H102" s="171"/>
      <c r="I102" s="155">
        <f>I103</f>
        <v>1000000</v>
      </c>
    </row>
    <row r="103" spans="1:9" ht="31.5" x14ac:dyDescent="0.25">
      <c r="A103" s="74" t="s">
        <v>158</v>
      </c>
      <c r="B103" s="171" t="s">
        <v>80</v>
      </c>
      <c r="C103" s="171" t="s">
        <v>112</v>
      </c>
      <c r="D103" s="171" t="s">
        <v>107</v>
      </c>
      <c r="E103" s="171" t="s">
        <v>82</v>
      </c>
      <c r="F103" s="171" t="s">
        <v>81</v>
      </c>
      <c r="G103" s="171" t="s">
        <v>159</v>
      </c>
      <c r="H103" s="171"/>
      <c r="I103" s="155">
        <f>I104</f>
        <v>1000000</v>
      </c>
    </row>
    <row r="104" spans="1:9" ht="31.5" x14ac:dyDescent="0.25">
      <c r="A104" s="74" t="s">
        <v>90</v>
      </c>
      <c r="B104" s="171" t="s">
        <v>80</v>
      </c>
      <c r="C104" s="171" t="s">
        <v>112</v>
      </c>
      <c r="D104" s="171" t="s">
        <v>107</v>
      </c>
      <c r="E104" s="171" t="s">
        <v>82</v>
      </c>
      <c r="F104" s="171" t="s">
        <v>81</v>
      </c>
      <c r="G104" s="171" t="s">
        <v>159</v>
      </c>
      <c r="H104" s="171" t="s">
        <v>91</v>
      </c>
      <c r="I104" s="155">
        <f>'Прил 7'!J101</f>
        <v>1000000</v>
      </c>
    </row>
    <row r="105" spans="1:9" ht="47.25" x14ac:dyDescent="0.25">
      <c r="A105" s="73" t="s">
        <v>209</v>
      </c>
      <c r="B105" s="169" t="s">
        <v>80</v>
      </c>
      <c r="C105" s="170">
        <v>13</v>
      </c>
      <c r="D105" s="169" t="s">
        <v>112</v>
      </c>
      <c r="E105" s="170">
        <v>0</v>
      </c>
      <c r="F105" s="169" t="s">
        <v>83</v>
      </c>
      <c r="G105" s="169" t="s">
        <v>84</v>
      </c>
      <c r="H105" s="170"/>
      <c r="I105" s="155">
        <f>I106</f>
        <v>10000</v>
      </c>
    </row>
    <row r="106" spans="1:9" ht="31.5" x14ac:dyDescent="0.25">
      <c r="A106" s="74" t="s">
        <v>210</v>
      </c>
      <c r="B106" s="169" t="s">
        <v>80</v>
      </c>
      <c r="C106" s="169" t="s">
        <v>112</v>
      </c>
      <c r="D106" s="169" t="s">
        <v>112</v>
      </c>
      <c r="E106" s="169" t="s">
        <v>82</v>
      </c>
      <c r="F106" s="169" t="s">
        <v>81</v>
      </c>
      <c r="G106" s="169"/>
      <c r="H106" s="169"/>
      <c r="I106" s="155">
        <f>I107</f>
        <v>10000</v>
      </c>
    </row>
    <row r="107" spans="1:9" x14ac:dyDescent="0.25">
      <c r="A107" s="74" t="s">
        <v>211</v>
      </c>
      <c r="B107" s="169" t="s">
        <v>80</v>
      </c>
      <c r="C107" s="169" t="s">
        <v>112</v>
      </c>
      <c r="D107" s="169" t="s">
        <v>112</v>
      </c>
      <c r="E107" s="169" t="s">
        <v>82</v>
      </c>
      <c r="F107" s="169" t="s">
        <v>81</v>
      </c>
      <c r="G107" s="169" t="s">
        <v>212</v>
      </c>
      <c r="H107" s="169"/>
      <c r="I107" s="155">
        <f>I108</f>
        <v>10000</v>
      </c>
    </row>
    <row r="108" spans="1:9" ht="31.5" x14ac:dyDescent="0.25">
      <c r="A108" s="74" t="s">
        <v>90</v>
      </c>
      <c r="B108" s="169" t="s">
        <v>80</v>
      </c>
      <c r="C108" s="169" t="s">
        <v>112</v>
      </c>
      <c r="D108" s="169" t="s">
        <v>112</v>
      </c>
      <c r="E108" s="169" t="s">
        <v>82</v>
      </c>
      <c r="F108" s="169" t="s">
        <v>81</v>
      </c>
      <c r="G108" s="169" t="s">
        <v>212</v>
      </c>
      <c r="H108" s="169" t="s">
        <v>91</v>
      </c>
      <c r="I108" s="155">
        <f>'Прил 7'!J105</f>
        <v>10000</v>
      </c>
    </row>
    <row r="109" spans="1:9" x14ac:dyDescent="0.25">
      <c r="A109" s="73" t="s">
        <v>150</v>
      </c>
      <c r="B109" s="169" t="s">
        <v>80</v>
      </c>
      <c r="C109" s="170">
        <v>13</v>
      </c>
      <c r="D109" s="169" t="s">
        <v>213</v>
      </c>
      <c r="E109" s="170">
        <v>0</v>
      </c>
      <c r="F109" s="169" t="s">
        <v>83</v>
      </c>
      <c r="G109" s="169" t="s">
        <v>84</v>
      </c>
      <c r="H109" s="170"/>
      <c r="I109" s="155">
        <f>I110</f>
        <v>10000</v>
      </c>
    </row>
    <row r="110" spans="1:9" ht="31.5" x14ac:dyDescent="0.25">
      <c r="A110" s="73" t="s">
        <v>151</v>
      </c>
      <c r="B110" s="169" t="s">
        <v>80</v>
      </c>
      <c r="C110" s="170">
        <v>13</v>
      </c>
      <c r="D110" s="170">
        <v>91</v>
      </c>
      <c r="E110" s="170">
        <v>1</v>
      </c>
      <c r="F110" s="169" t="s">
        <v>83</v>
      </c>
      <c r="G110" s="169" t="s">
        <v>84</v>
      </c>
      <c r="H110" s="170"/>
      <c r="I110" s="155">
        <f>I111</f>
        <v>10000</v>
      </c>
    </row>
    <row r="111" spans="1:9" ht="31.5" x14ac:dyDescent="0.25">
      <c r="A111" s="73" t="s">
        <v>214</v>
      </c>
      <c r="B111" s="169" t="s">
        <v>80</v>
      </c>
      <c r="C111" s="170">
        <v>13</v>
      </c>
      <c r="D111" s="170">
        <v>91</v>
      </c>
      <c r="E111" s="170">
        <v>1</v>
      </c>
      <c r="F111" s="169" t="s">
        <v>83</v>
      </c>
      <c r="G111" s="169" t="s">
        <v>215</v>
      </c>
      <c r="H111" s="170"/>
      <c r="I111" s="155">
        <f>I112</f>
        <v>10000</v>
      </c>
    </row>
    <row r="112" spans="1:9" ht="31.5" x14ac:dyDescent="0.25">
      <c r="A112" s="73" t="s">
        <v>90</v>
      </c>
      <c r="B112" s="169" t="s">
        <v>80</v>
      </c>
      <c r="C112" s="170">
        <v>13</v>
      </c>
      <c r="D112" s="170">
        <v>91</v>
      </c>
      <c r="E112" s="170">
        <v>1</v>
      </c>
      <c r="F112" s="169" t="s">
        <v>83</v>
      </c>
      <c r="G112" s="169" t="s">
        <v>215</v>
      </c>
      <c r="H112" s="170">
        <v>240</v>
      </c>
      <c r="I112" s="155">
        <f>'Прил 7'!J319</f>
        <v>10000</v>
      </c>
    </row>
    <row r="113" spans="1:9" hidden="1" x14ac:dyDescent="0.25">
      <c r="A113" s="74" t="s">
        <v>160</v>
      </c>
      <c r="B113" s="169" t="s">
        <v>80</v>
      </c>
      <c r="C113" s="169" t="s">
        <v>112</v>
      </c>
      <c r="D113" s="170">
        <v>92</v>
      </c>
      <c r="E113" s="169"/>
      <c r="F113" s="169"/>
      <c r="G113" s="170"/>
      <c r="H113" s="169"/>
      <c r="I113" s="155">
        <f>I114</f>
        <v>0</v>
      </c>
    </row>
    <row r="114" spans="1:9" hidden="1" x14ac:dyDescent="0.25">
      <c r="A114" s="74" t="s">
        <v>216</v>
      </c>
      <c r="B114" s="169" t="s">
        <v>80</v>
      </c>
      <c r="C114" s="169" t="s">
        <v>112</v>
      </c>
      <c r="D114" s="170">
        <v>92</v>
      </c>
      <c r="E114" s="169" t="s">
        <v>88</v>
      </c>
      <c r="F114" s="169"/>
      <c r="G114" s="170"/>
      <c r="H114" s="169"/>
      <c r="I114" s="155">
        <f>I115</f>
        <v>0</v>
      </c>
    </row>
    <row r="115" spans="1:9" ht="47.25" hidden="1" x14ac:dyDescent="0.25">
      <c r="A115" s="74" t="s">
        <v>217</v>
      </c>
      <c r="B115" s="169" t="s">
        <v>80</v>
      </c>
      <c r="C115" s="169" t="s">
        <v>112</v>
      </c>
      <c r="D115" s="170">
        <v>92</v>
      </c>
      <c r="E115" s="169" t="s">
        <v>88</v>
      </c>
      <c r="F115" s="169" t="s">
        <v>83</v>
      </c>
      <c r="G115" s="170"/>
      <c r="H115" s="169"/>
      <c r="I115" s="155">
        <f>SUM(I116:I118)</f>
        <v>0</v>
      </c>
    </row>
    <row r="116" spans="1:9" ht="31.5" hidden="1" x14ac:dyDescent="0.25">
      <c r="A116" s="74" t="s">
        <v>90</v>
      </c>
      <c r="B116" s="169" t="s">
        <v>80</v>
      </c>
      <c r="C116" s="169" t="s">
        <v>112</v>
      </c>
      <c r="D116" s="170">
        <v>92</v>
      </c>
      <c r="E116" s="169" t="s">
        <v>88</v>
      </c>
      <c r="F116" s="169" t="s">
        <v>83</v>
      </c>
      <c r="G116" s="170">
        <v>26390</v>
      </c>
      <c r="H116" s="169" t="s">
        <v>91</v>
      </c>
      <c r="I116" s="155">
        <f>'Прил 7'!J109</f>
        <v>0</v>
      </c>
    </row>
    <row r="117" spans="1:9" hidden="1" x14ac:dyDescent="0.25">
      <c r="A117" s="74" t="s">
        <v>116</v>
      </c>
      <c r="B117" s="169" t="s">
        <v>80</v>
      </c>
      <c r="C117" s="169" t="s">
        <v>112</v>
      </c>
      <c r="D117" s="170">
        <v>92</v>
      </c>
      <c r="E117" s="169" t="s">
        <v>88</v>
      </c>
      <c r="F117" s="169" t="s">
        <v>83</v>
      </c>
      <c r="G117" s="170">
        <v>26390</v>
      </c>
      <c r="H117" s="169" t="s">
        <v>117</v>
      </c>
      <c r="I117" s="155">
        <f>'Прил 7'!J110</f>
        <v>0</v>
      </c>
    </row>
    <row r="118" spans="1:9" hidden="1" x14ac:dyDescent="0.25">
      <c r="A118" s="74" t="s">
        <v>92</v>
      </c>
      <c r="B118" s="169" t="s">
        <v>80</v>
      </c>
      <c r="C118" s="169" t="s">
        <v>112</v>
      </c>
      <c r="D118" s="170">
        <v>92</v>
      </c>
      <c r="E118" s="169" t="s">
        <v>88</v>
      </c>
      <c r="F118" s="169" t="s">
        <v>83</v>
      </c>
      <c r="G118" s="170">
        <v>26390</v>
      </c>
      <c r="H118" s="169" t="s">
        <v>93</v>
      </c>
      <c r="I118" s="155">
        <f>'Прил 7'!J111</f>
        <v>0</v>
      </c>
    </row>
    <row r="119" spans="1:9" x14ac:dyDescent="0.25">
      <c r="A119" s="74" t="s">
        <v>95</v>
      </c>
      <c r="B119" s="169" t="s">
        <v>80</v>
      </c>
      <c r="C119" s="169" t="s">
        <v>112</v>
      </c>
      <c r="D119" s="169" t="s">
        <v>96</v>
      </c>
      <c r="E119" s="170">
        <v>0</v>
      </c>
      <c r="F119" s="169" t="s">
        <v>83</v>
      </c>
      <c r="G119" s="169" t="s">
        <v>84</v>
      </c>
      <c r="H119" s="170"/>
      <c r="I119" s="155">
        <f>I120</f>
        <v>180740.28</v>
      </c>
    </row>
    <row r="120" spans="1:9" x14ac:dyDescent="0.25">
      <c r="A120" s="74" t="s">
        <v>218</v>
      </c>
      <c r="B120" s="169" t="s">
        <v>80</v>
      </c>
      <c r="C120" s="169" t="s">
        <v>112</v>
      </c>
      <c r="D120" s="169" t="s">
        <v>96</v>
      </c>
      <c r="E120" s="170">
        <v>9</v>
      </c>
      <c r="F120" s="169" t="s">
        <v>83</v>
      </c>
      <c r="G120" s="169" t="s">
        <v>84</v>
      </c>
      <c r="H120" s="170"/>
      <c r="I120" s="155">
        <f>I121+I123+I125</f>
        <v>180740.28</v>
      </c>
    </row>
    <row r="121" spans="1:9" ht="31.5" x14ac:dyDescent="0.25">
      <c r="A121" s="74" t="s">
        <v>219</v>
      </c>
      <c r="B121" s="169" t="s">
        <v>80</v>
      </c>
      <c r="C121" s="169" t="s">
        <v>112</v>
      </c>
      <c r="D121" s="169" t="s">
        <v>96</v>
      </c>
      <c r="E121" s="170">
        <v>9</v>
      </c>
      <c r="F121" s="169" t="s">
        <v>83</v>
      </c>
      <c r="G121" s="169" t="s">
        <v>220</v>
      </c>
      <c r="H121" s="170"/>
      <c r="I121" s="155">
        <f>I122</f>
        <v>50000</v>
      </c>
    </row>
    <row r="122" spans="1:9" ht="31.5" x14ac:dyDescent="0.25">
      <c r="A122" s="74" t="s">
        <v>90</v>
      </c>
      <c r="B122" s="169" t="s">
        <v>80</v>
      </c>
      <c r="C122" s="169" t="s">
        <v>112</v>
      </c>
      <c r="D122" s="169" t="s">
        <v>96</v>
      </c>
      <c r="E122" s="170">
        <v>9</v>
      </c>
      <c r="F122" s="169" t="s">
        <v>83</v>
      </c>
      <c r="G122" s="169" t="s">
        <v>220</v>
      </c>
      <c r="H122" s="170">
        <v>240</v>
      </c>
      <c r="I122" s="155">
        <f>'Прил 7'!J115</f>
        <v>50000</v>
      </c>
    </row>
    <row r="123" spans="1:9" x14ac:dyDescent="0.25">
      <c r="A123" s="74" t="s">
        <v>221</v>
      </c>
      <c r="B123" s="169" t="s">
        <v>80</v>
      </c>
      <c r="C123" s="169" t="s">
        <v>112</v>
      </c>
      <c r="D123" s="169" t="s">
        <v>96</v>
      </c>
      <c r="E123" s="170">
        <v>9</v>
      </c>
      <c r="F123" s="169" t="s">
        <v>83</v>
      </c>
      <c r="G123" s="170">
        <v>29090</v>
      </c>
      <c r="H123" s="169"/>
      <c r="I123" s="155">
        <f>I124</f>
        <v>20000</v>
      </c>
    </row>
    <row r="124" spans="1:9" x14ac:dyDescent="0.25">
      <c r="A124" s="74" t="s">
        <v>92</v>
      </c>
      <c r="B124" s="169" t="s">
        <v>80</v>
      </c>
      <c r="C124" s="169" t="s">
        <v>112</v>
      </c>
      <c r="D124" s="169" t="s">
        <v>96</v>
      </c>
      <c r="E124" s="170">
        <v>9</v>
      </c>
      <c r="F124" s="169" t="s">
        <v>83</v>
      </c>
      <c r="G124" s="170">
        <v>29090</v>
      </c>
      <c r="H124" s="169" t="s">
        <v>93</v>
      </c>
      <c r="I124" s="155">
        <f>'Прил 7'!J117</f>
        <v>20000</v>
      </c>
    </row>
    <row r="125" spans="1:9" x14ac:dyDescent="0.25">
      <c r="A125" s="73" t="s">
        <v>313</v>
      </c>
      <c r="B125" s="222" t="s">
        <v>80</v>
      </c>
      <c r="C125" s="222" t="s">
        <v>112</v>
      </c>
      <c r="D125" s="222" t="s">
        <v>96</v>
      </c>
      <c r="E125" s="223">
        <v>9</v>
      </c>
      <c r="F125" s="222" t="s">
        <v>83</v>
      </c>
      <c r="G125" s="222" t="s">
        <v>314</v>
      </c>
      <c r="H125" s="223"/>
      <c r="I125" s="155">
        <f>I126</f>
        <v>110740.28</v>
      </c>
    </row>
    <row r="126" spans="1:9" x14ac:dyDescent="0.25">
      <c r="A126" s="74" t="s">
        <v>118</v>
      </c>
      <c r="B126" s="222" t="s">
        <v>80</v>
      </c>
      <c r="C126" s="222" t="s">
        <v>112</v>
      </c>
      <c r="D126" s="222" t="s">
        <v>96</v>
      </c>
      <c r="E126" s="223">
        <v>9</v>
      </c>
      <c r="F126" s="222" t="s">
        <v>83</v>
      </c>
      <c r="G126" s="222" t="s">
        <v>314</v>
      </c>
      <c r="H126" s="223">
        <v>520</v>
      </c>
      <c r="I126" s="155">
        <f>'Прил 7'!J119</f>
        <v>110740.28</v>
      </c>
    </row>
    <row r="127" spans="1:9" x14ac:dyDescent="0.25">
      <c r="A127" s="79" t="s">
        <v>119</v>
      </c>
      <c r="B127" s="169" t="s">
        <v>81</v>
      </c>
      <c r="C127" s="170" t="s">
        <v>23</v>
      </c>
      <c r="D127" s="169" t="s">
        <v>148</v>
      </c>
      <c r="E127" s="170"/>
      <c r="F127" s="169"/>
      <c r="G127" s="169"/>
      <c r="H127" s="170" t="s">
        <v>149</v>
      </c>
      <c r="I127" s="154">
        <f>I128</f>
        <v>359490.84</v>
      </c>
    </row>
    <row r="128" spans="1:9" x14ac:dyDescent="0.25">
      <c r="A128" s="80" t="s">
        <v>120</v>
      </c>
      <c r="B128" s="169" t="s">
        <v>81</v>
      </c>
      <c r="C128" s="169" t="s">
        <v>87</v>
      </c>
      <c r="D128" s="169" t="s">
        <v>148</v>
      </c>
      <c r="E128" s="170"/>
      <c r="F128" s="169"/>
      <c r="G128" s="169"/>
      <c r="H128" s="170" t="s">
        <v>149</v>
      </c>
      <c r="I128" s="155">
        <f>I129</f>
        <v>359490.84</v>
      </c>
    </row>
    <row r="129" spans="1:9" x14ac:dyDescent="0.25">
      <c r="A129" s="74" t="s">
        <v>95</v>
      </c>
      <c r="B129" s="169" t="s">
        <v>81</v>
      </c>
      <c r="C129" s="169" t="s">
        <v>87</v>
      </c>
      <c r="D129" s="169" t="s">
        <v>96</v>
      </c>
      <c r="E129" s="170">
        <v>0</v>
      </c>
      <c r="F129" s="169" t="s">
        <v>83</v>
      </c>
      <c r="G129" s="169" t="s">
        <v>84</v>
      </c>
      <c r="H129" s="170"/>
      <c r="I129" s="155">
        <f>I130</f>
        <v>359490.84</v>
      </c>
    </row>
    <row r="130" spans="1:9" x14ac:dyDescent="0.25">
      <c r="A130" s="74" t="s">
        <v>218</v>
      </c>
      <c r="B130" s="169" t="s">
        <v>81</v>
      </c>
      <c r="C130" s="169" t="s">
        <v>87</v>
      </c>
      <c r="D130" s="169" t="s">
        <v>96</v>
      </c>
      <c r="E130" s="170">
        <v>9</v>
      </c>
      <c r="F130" s="169" t="s">
        <v>83</v>
      </c>
      <c r="G130" s="169" t="s">
        <v>84</v>
      </c>
      <c r="H130" s="170"/>
      <c r="I130" s="155">
        <f>I131</f>
        <v>359490.84</v>
      </c>
    </row>
    <row r="131" spans="1:9" ht="47.25" x14ac:dyDescent="0.25">
      <c r="A131" s="73" t="s">
        <v>222</v>
      </c>
      <c r="B131" s="169" t="s">
        <v>81</v>
      </c>
      <c r="C131" s="169" t="s">
        <v>87</v>
      </c>
      <c r="D131" s="169" t="s">
        <v>96</v>
      </c>
      <c r="E131" s="170">
        <v>9</v>
      </c>
      <c r="F131" s="169" t="s">
        <v>83</v>
      </c>
      <c r="G131" s="169" t="s">
        <v>121</v>
      </c>
      <c r="H131" s="170"/>
      <c r="I131" s="155">
        <f>SUM(I132:I133)</f>
        <v>359490.84</v>
      </c>
    </row>
    <row r="132" spans="1:9" x14ac:dyDescent="0.25">
      <c r="A132" s="73" t="s">
        <v>154</v>
      </c>
      <c r="B132" s="169" t="s">
        <v>81</v>
      </c>
      <c r="C132" s="169" t="s">
        <v>87</v>
      </c>
      <c r="D132" s="169" t="s">
        <v>96</v>
      </c>
      <c r="E132" s="170">
        <v>9</v>
      </c>
      <c r="F132" s="169" t="s">
        <v>83</v>
      </c>
      <c r="G132" s="169" t="s">
        <v>121</v>
      </c>
      <c r="H132" s="170">
        <v>120</v>
      </c>
      <c r="I132" s="155">
        <f>'Прил 7'!J125</f>
        <v>359490.84</v>
      </c>
    </row>
    <row r="133" spans="1:9" ht="31.5" hidden="1" x14ac:dyDescent="0.25">
      <c r="A133" s="74" t="s">
        <v>90</v>
      </c>
      <c r="B133" s="169" t="s">
        <v>81</v>
      </c>
      <c r="C133" s="169" t="s">
        <v>87</v>
      </c>
      <c r="D133" s="169" t="s">
        <v>96</v>
      </c>
      <c r="E133" s="170">
        <v>9</v>
      </c>
      <c r="F133" s="169" t="s">
        <v>83</v>
      </c>
      <c r="G133" s="169" t="s">
        <v>121</v>
      </c>
      <c r="H133" s="170">
        <v>240</v>
      </c>
      <c r="I133" s="155">
        <f>'Прил 7'!J126</f>
        <v>0</v>
      </c>
    </row>
    <row r="134" spans="1:9" x14ac:dyDescent="0.25">
      <c r="A134" s="79" t="s">
        <v>122</v>
      </c>
      <c r="B134" s="169" t="s">
        <v>87</v>
      </c>
      <c r="C134" s="169"/>
      <c r="D134" s="169"/>
      <c r="E134" s="170"/>
      <c r="F134" s="169"/>
      <c r="G134" s="169"/>
      <c r="H134" s="170"/>
      <c r="I134" s="155">
        <f>I135+I144</f>
        <v>2475831.7199999997</v>
      </c>
    </row>
    <row r="135" spans="1:9" x14ac:dyDescent="0.25">
      <c r="A135" s="73" t="s">
        <v>435</v>
      </c>
      <c r="B135" s="169" t="s">
        <v>87</v>
      </c>
      <c r="C135" s="169" t="s">
        <v>115</v>
      </c>
      <c r="D135" s="169"/>
      <c r="E135" s="170"/>
      <c r="F135" s="169"/>
      <c r="G135" s="169"/>
      <c r="H135" s="170"/>
      <c r="I135" s="155">
        <f>I136</f>
        <v>820000</v>
      </c>
    </row>
    <row r="136" spans="1:9" ht="78.75" x14ac:dyDescent="0.25">
      <c r="A136" s="73" t="s">
        <v>223</v>
      </c>
      <c r="B136" s="169" t="s">
        <v>87</v>
      </c>
      <c r="C136" s="169" t="s">
        <v>115</v>
      </c>
      <c r="D136" s="169" t="s">
        <v>81</v>
      </c>
      <c r="E136" s="170">
        <v>0</v>
      </c>
      <c r="F136" s="169" t="s">
        <v>83</v>
      </c>
      <c r="G136" s="169" t="s">
        <v>84</v>
      </c>
      <c r="H136" s="170"/>
      <c r="I136" s="155">
        <f>I137</f>
        <v>820000</v>
      </c>
    </row>
    <row r="137" spans="1:9" ht="31.5" x14ac:dyDescent="0.25">
      <c r="A137" s="74" t="s">
        <v>224</v>
      </c>
      <c r="B137" s="169" t="s">
        <v>87</v>
      </c>
      <c r="C137" s="169" t="s">
        <v>115</v>
      </c>
      <c r="D137" s="169" t="s">
        <v>81</v>
      </c>
      <c r="E137" s="170">
        <v>1</v>
      </c>
      <c r="F137" s="169" t="s">
        <v>83</v>
      </c>
      <c r="G137" s="169" t="s">
        <v>84</v>
      </c>
      <c r="H137" s="170"/>
      <c r="I137" s="155">
        <f>I138+I140+I142</f>
        <v>820000</v>
      </c>
    </row>
    <row r="138" spans="1:9" x14ac:dyDescent="0.25">
      <c r="A138" s="74" t="s">
        <v>225</v>
      </c>
      <c r="B138" s="169" t="s">
        <v>87</v>
      </c>
      <c r="C138" s="169" t="s">
        <v>115</v>
      </c>
      <c r="D138" s="169" t="s">
        <v>81</v>
      </c>
      <c r="E138" s="170">
        <v>1</v>
      </c>
      <c r="F138" s="169" t="s">
        <v>83</v>
      </c>
      <c r="G138" s="169" t="s">
        <v>226</v>
      </c>
      <c r="H138" s="170"/>
      <c r="I138" s="155">
        <f>I139</f>
        <v>10000</v>
      </c>
    </row>
    <row r="139" spans="1:9" ht="31.5" x14ac:dyDescent="0.25">
      <c r="A139" s="74" t="s">
        <v>90</v>
      </c>
      <c r="B139" s="169" t="s">
        <v>87</v>
      </c>
      <c r="C139" s="169" t="s">
        <v>115</v>
      </c>
      <c r="D139" s="169" t="s">
        <v>81</v>
      </c>
      <c r="E139" s="170">
        <v>1</v>
      </c>
      <c r="F139" s="169" t="s">
        <v>83</v>
      </c>
      <c r="G139" s="169" t="s">
        <v>226</v>
      </c>
      <c r="H139" s="170">
        <v>240</v>
      </c>
      <c r="I139" s="155">
        <f>'Прил 7'!J132</f>
        <v>10000</v>
      </c>
    </row>
    <row r="140" spans="1:9" ht="31.5" x14ac:dyDescent="0.25">
      <c r="A140" s="74" t="s">
        <v>473</v>
      </c>
      <c r="B140" s="169" t="s">
        <v>87</v>
      </c>
      <c r="C140" s="169" t="s">
        <v>115</v>
      </c>
      <c r="D140" s="169" t="s">
        <v>81</v>
      </c>
      <c r="E140" s="170">
        <v>1</v>
      </c>
      <c r="F140" s="169" t="s">
        <v>83</v>
      </c>
      <c r="G140" s="169" t="s">
        <v>227</v>
      </c>
      <c r="H140" s="170"/>
      <c r="I140" s="155">
        <f>I141</f>
        <v>10000</v>
      </c>
    </row>
    <row r="141" spans="1:9" ht="31.5" x14ac:dyDescent="0.25">
      <c r="A141" s="74" t="s">
        <v>90</v>
      </c>
      <c r="B141" s="169" t="s">
        <v>87</v>
      </c>
      <c r="C141" s="169" t="s">
        <v>115</v>
      </c>
      <c r="D141" s="169" t="s">
        <v>81</v>
      </c>
      <c r="E141" s="170">
        <v>1</v>
      </c>
      <c r="F141" s="169" t="s">
        <v>83</v>
      </c>
      <c r="G141" s="169" t="s">
        <v>227</v>
      </c>
      <c r="H141" s="170">
        <v>240</v>
      </c>
      <c r="I141" s="155">
        <f>'Прил 7'!J134</f>
        <v>10000</v>
      </c>
    </row>
    <row r="142" spans="1:9" x14ac:dyDescent="0.25">
      <c r="A142" s="74" t="s">
        <v>228</v>
      </c>
      <c r="B142" s="169" t="s">
        <v>87</v>
      </c>
      <c r="C142" s="169" t="s">
        <v>115</v>
      </c>
      <c r="D142" s="169" t="s">
        <v>81</v>
      </c>
      <c r="E142" s="170">
        <v>1</v>
      </c>
      <c r="F142" s="169" t="s">
        <v>83</v>
      </c>
      <c r="G142" s="169" t="s">
        <v>229</v>
      </c>
      <c r="H142" s="170"/>
      <c r="I142" s="155">
        <f>I143</f>
        <v>800000</v>
      </c>
    </row>
    <row r="143" spans="1:9" ht="31.5" x14ac:dyDescent="0.25">
      <c r="A143" s="74" t="s">
        <v>90</v>
      </c>
      <c r="B143" s="169" t="s">
        <v>87</v>
      </c>
      <c r="C143" s="169" t="s">
        <v>115</v>
      </c>
      <c r="D143" s="169" t="s">
        <v>81</v>
      </c>
      <c r="E143" s="170">
        <v>1</v>
      </c>
      <c r="F143" s="169" t="s">
        <v>83</v>
      </c>
      <c r="G143" s="169" t="s">
        <v>229</v>
      </c>
      <c r="H143" s="170">
        <v>240</v>
      </c>
      <c r="I143" s="155">
        <f>'Прил 7'!J136</f>
        <v>800000</v>
      </c>
    </row>
    <row r="144" spans="1:9" ht="31.5" x14ac:dyDescent="0.25">
      <c r="A144" s="74" t="s">
        <v>436</v>
      </c>
      <c r="B144" s="169" t="s">
        <v>87</v>
      </c>
      <c r="C144" s="169" t="s">
        <v>103</v>
      </c>
      <c r="D144" s="169"/>
      <c r="E144" s="170"/>
      <c r="F144" s="169"/>
      <c r="G144" s="169"/>
      <c r="H144" s="170"/>
      <c r="I144" s="155">
        <f>I145+I155</f>
        <v>1655831.72</v>
      </c>
    </row>
    <row r="145" spans="1:9" ht="78.75" x14ac:dyDescent="0.25">
      <c r="A145" s="74" t="s">
        <v>223</v>
      </c>
      <c r="B145" s="169" t="s">
        <v>87</v>
      </c>
      <c r="C145" s="169" t="s">
        <v>103</v>
      </c>
      <c r="D145" s="169" t="s">
        <v>81</v>
      </c>
      <c r="E145" s="170">
        <v>0</v>
      </c>
      <c r="F145" s="169" t="s">
        <v>83</v>
      </c>
      <c r="G145" s="169" t="s">
        <v>84</v>
      </c>
      <c r="H145" s="170"/>
      <c r="I145" s="155">
        <f>I146+I149+I152</f>
        <v>726231.72</v>
      </c>
    </row>
    <row r="146" spans="1:9" ht="47.25" x14ac:dyDescent="0.25">
      <c r="A146" s="81" t="s">
        <v>230</v>
      </c>
      <c r="B146" s="169" t="s">
        <v>87</v>
      </c>
      <c r="C146" s="169" t="s">
        <v>103</v>
      </c>
      <c r="D146" s="169" t="s">
        <v>81</v>
      </c>
      <c r="E146" s="170">
        <v>2</v>
      </c>
      <c r="F146" s="169" t="s">
        <v>83</v>
      </c>
      <c r="G146" s="169" t="s">
        <v>84</v>
      </c>
      <c r="H146" s="170"/>
      <c r="I146" s="155">
        <f>I147</f>
        <v>5000</v>
      </c>
    </row>
    <row r="147" spans="1:9" x14ac:dyDescent="0.25">
      <c r="A147" s="81" t="s">
        <v>231</v>
      </c>
      <c r="B147" s="169" t="s">
        <v>87</v>
      </c>
      <c r="C147" s="169" t="s">
        <v>103</v>
      </c>
      <c r="D147" s="169" t="s">
        <v>81</v>
      </c>
      <c r="E147" s="170">
        <v>2</v>
      </c>
      <c r="F147" s="169" t="s">
        <v>83</v>
      </c>
      <c r="G147" s="169" t="s">
        <v>232</v>
      </c>
      <c r="H147" s="170"/>
      <c r="I147" s="155">
        <f>I148</f>
        <v>5000</v>
      </c>
    </row>
    <row r="148" spans="1:9" ht="31.5" x14ac:dyDescent="0.25">
      <c r="A148" s="74" t="s">
        <v>90</v>
      </c>
      <c r="B148" s="169" t="s">
        <v>87</v>
      </c>
      <c r="C148" s="169" t="s">
        <v>103</v>
      </c>
      <c r="D148" s="169" t="s">
        <v>81</v>
      </c>
      <c r="E148" s="170">
        <v>2</v>
      </c>
      <c r="F148" s="169" t="s">
        <v>83</v>
      </c>
      <c r="G148" s="169" t="s">
        <v>232</v>
      </c>
      <c r="H148" s="170">
        <v>240</v>
      </c>
      <c r="I148" s="155">
        <f>'Прил 7'!J141</f>
        <v>5000</v>
      </c>
    </row>
    <row r="149" spans="1:9" ht="47.25" x14ac:dyDescent="0.25">
      <c r="A149" s="74" t="s">
        <v>233</v>
      </c>
      <c r="B149" s="169" t="s">
        <v>87</v>
      </c>
      <c r="C149" s="169" t="s">
        <v>103</v>
      </c>
      <c r="D149" s="169" t="s">
        <v>81</v>
      </c>
      <c r="E149" s="170">
        <v>3</v>
      </c>
      <c r="F149" s="169" t="s">
        <v>83</v>
      </c>
      <c r="G149" s="169" t="s">
        <v>84</v>
      </c>
      <c r="H149" s="170"/>
      <c r="I149" s="155">
        <f>I150</f>
        <v>461231.72</v>
      </c>
    </row>
    <row r="150" spans="1:9" ht="31.5" x14ac:dyDescent="0.25">
      <c r="A150" s="74" t="s">
        <v>234</v>
      </c>
      <c r="B150" s="169" t="s">
        <v>87</v>
      </c>
      <c r="C150" s="169" t="s">
        <v>103</v>
      </c>
      <c r="D150" s="169" t="s">
        <v>81</v>
      </c>
      <c r="E150" s="170">
        <v>3</v>
      </c>
      <c r="F150" s="169" t="s">
        <v>83</v>
      </c>
      <c r="G150" s="169" t="s">
        <v>235</v>
      </c>
      <c r="H150" s="170"/>
      <c r="I150" s="155">
        <f>I151</f>
        <v>461231.72</v>
      </c>
    </row>
    <row r="151" spans="1:9" ht="31.5" x14ac:dyDescent="0.25">
      <c r="A151" s="74" t="s">
        <v>90</v>
      </c>
      <c r="B151" s="169" t="s">
        <v>87</v>
      </c>
      <c r="C151" s="169" t="s">
        <v>103</v>
      </c>
      <c r="D151" s="169" t="s">
        <v>81</v>
      </c>
      <c r="E151" s="170">
        <v>3</v>
      </c>
      <c r="F151" s="169" t="s">
        <v>83</v>
      </c>
      <c r="G151" s="169" t="s">
        <v>235</v>
      </c>
      <c r="H151" s="170">
        <v>240</v>
      </c>
      <c r="I151" s="155">
        <f>'Прил 7'!J144</f>
        <v>461231.72</v>
      </c>
    </row>
    <row r="152" spans="1:9" x14ac:dyDescent="0.25">
      <c r="A152" s="74" t="s">
        <v>239</v>
      </c>
      <c r="B152" s="169" t="s">
        <v>87</v>
      </c>
      <c r="C152" s="169" t="s">
        <v>103</v>
      </c>
      <c r="D152" s="169" t="s">
        <v>81</v>
      </c>
      <c r="E152" s="170">
        <v>4</v>
      </c>
      <c r="F152" s="169" t="s">
        <v>83</v>
      </c>
      <c r="G152" s="169" t="s">
        <v>84</v>
      </c>
      <c r="H152" s="170"/>
      <c r="I152" s="155">
        <f>I153</f>
        <v>260000</v>
      </c>
    </row>
    <row r="153" spans="1:9" x14ac:dyDescent="0.25">
      <c r="A153" s="74" t="s">
        <v>239</v>
      </c>
      <c r="B153" s="169" t="s">
        <v>87</v>
      </c>
      <c r="C153" s="169" t="s">
        <v>103</v>
      </c>
      <c r="D153" s="169" t="s">
        <v>81</v>
      </c>
      <c r="E153" s="170">
        <v>4</v>
      </c>
      <c r="F153" s="169" t="s">
        <v>83</v>
      </c>
      <c r="G153" s="169" t="s">
        <v>240</v>
      </c>
      <c r="H153" s="170"/>
      <c r="I153" s="155">
        <f>I154</f>
        <v>260000</v>
      </c>
    </row>
    <row r="154" spans="1:9" ht="31.5" x14ac:dyDescent="0.25">
      <c r="A154" s="74" t="s">
        <v>90</v>
      </c>
      <c r="B154" s="169" t="s">
        <v>87</v>
      </c>
      <c r="C154" s="169" t="s">
        <v>103</v>
      </c>
      <c r="D154" s="169" t="s">
        <v>81</v>
      </c>
      <c r="E154" s="170">
        <v>4</v>
      </c>
      <c r="F154" s="169" t="s">
        <v>83</v>
      </c>
      <c r="G154" s="169" t="s">
        <v>240</v>
      </c>
      <c r="H154" s="170">
        <v>240</v>
      </c>
      <c r="I154" s="155">
        <f>'Прил 7'!J147</f>
        <v>260000</v>
      </c>
    </row>
    <row r="155" spans="1:9" ht="31.5" x14ac:dyDescent="0.25">
      <c r="A155" s="74" t="s">
        <v>236</v>
      </c>
      <c r="B155" s="169" t="s">
        <v>87</v>
      </c>
      <c r="C155" s="169" t="s">
        <v>103</v>
      </c>
      <c r="D155" s="169">
        <v>97</v>
      </c>
      <c r="E155" s="170">
        <v>0</v>
      </c>
      <c r="F155" s="169" t="s">
        <v>83</v>
      </c>
      <c r="G155" s="169" t="s">
        <v>84</v>
      </c>
      <c r="H155" s="170"/>
      <c r="I155" s="155">
        <f>I156</f>
        <v>929600</v>
      </c>
    </row>
    <row r="156" spans="1:9" ht="47.25" x14ac:dyDescent="0.25">
      <c r="A156" s="74" t="s">
        <v>166</v>
      </c>
      <c r="B156" s="169" t="s">
        <v>87</v>
      </c>
      <c r="C156" s="169" t="s">
        <v>103</v>
      </c>
      <c r="D156" s="169">
        <v>97</v>
      </c>
      <c r="E156" s="170">
        <v>2</v>
      </c>
      <c r="F156" s="169" t="s">
        <v>83</v>
      </c>
      <c r="G156" s="169" t="s">
        <v>84</v>
      </c>
      <c r="H156" s="170"/>
      <c r="I156" s="155">
        <f>I157+I159</f>
        <v>929600</v>
      </c>
    </row>
    <row r="157" spans="1:9" ht="47.25" x14ac:dyDescent="0.25">
      <c r="A157" s="74" t="s">
        <v>237</v>
      </c>
      <c r="B157" s="169" t="s">
        <v>87</v>
      </c>
      <c r="C157" s="169" t="s">
        <v>103</v>
      </c>
      <c r="D157" s="169" t="s">
        <v>168</v>
      </c>
      <c r="E157" s="170">
        <v>2</v>
      </c>
      <c r="F157" s="169" t="s">
        <v>83</v>
      </c>
      <c r="G157" s="169" t="s">
        <v>238</v>
      </c>
      <c r="H157" s="170"/>
      <c r="I157" s="155">
        <f>I158</f>
        <v>39500</v>
      </c>
    </row>
    <row r="158" spans="1:9" x14ac:dyDescent="0.25">
      <c r="A158" s="77" t="s">
        <v>171</v>
      </c>
      <c r="B158" s="169" t="s">
        <v>87</v>
      </c>
      <c r="C158" s="169" t="s">
        <v>103</v>
      </c>
      <c r="D158" s="169" t="s">
        <v>168</v>
      </c>
      <c r="E158" s="170">
        <v>2</v>
      </c>
      <c r="F158" s="169" t="s">
        <v>83</v>
      </c>
      <c r="G158" s="169" t="s">
        <v>238</v>
      </c>
      <c r="H158" s="170">
        <v>540</v>
      </c>
      <c r="I158" s="155">
        <f>'Прил 7'!J151</f>
        <v>39500</v>
      </c>
    </row>
    <row r="159" spans="1:9" ht="110.25" x14ac:dyDescent="0.25">
      <c r="A159" s="74" t="s">
        <v>437</v>
      </c>
      <c r="B159" s="169" t="s">
        <v>87</v>
      </c>
      <c r="C159" s="169" t="s">
        <v>103</v>
      </c>
      <c r="D159" s="169" t="s">
        <v>168</v>
      </c>
      <c r="E159" s="170">
        <v>2</v>
      </c>
      <c r="F159" s="169" t="s">
        <v>83</v>
      </c>
      <c r="G159" s="169" t="s">
        <v>438</v>
      </c>
      <c r="H159" s="170"/>
      <c r="I159" s="155">
        <f>I160</f>
        <v>890100</v>
      </c>
    </row>
    <row r="160" spans="1:9" x14ac:dyDescent="0.25">
      <c r="A160" s="77" t="s">
        <v>171</v>
      </c>
      <c r="B160" s="169" t="s">
        <v>87</v>
      </c>
      <c r="C160" s="169" t="s">
        <v>103</v>
      </c>
      <c r="D160" s="169" t="s">
        <v>168</v>
      </c>
      <c r="E160" s="170">
        <v>2</v>
      </c>
      <c r="F160" s="169" t="s">
        <v>83</v>
      </c>
      <c r="G160" s="169" t="s">
        <v>438</v>
      </c>
      <c r="H160" s="170">
        <v>540</v>
      </c>
      <c r="I160" s="155">
        <f>'Прил 7'!J153</f>
        <v>890100</v>
      </c>
    </row>
    <row r="161" spans="1:9" x14ac:dyDescent="0.25">
      <c r="A161" s="79" t="s">
        <v>124</v>
      </c>
      <c r="B161" s="169" t="s">
        <v>98</v>
      </c>
      <c r="C161" s="170" t="s">
        <v>23</v>
      </c>
      <c r="D161" s="169"/>
      <c r="E161" s="170"/>
      <c r="F161" s="169"/>
      <c r="G161" s="169"/>
      <c r="H161" s="170"/>
      <c r="I161" s="155">
        <f>I162+I182</f>
        <v>30333712.979999997</v>
      </c>
    </row>
    <row r="162" spans="1:9" x14ac:dyDescent="0.25">
      <c r="A162" s="73" t="s">
        <v>127</v>
      </c>
      <c r="B162" s="169" t="s">
        <v>98</v>
      </c>
      <c r="C162" s="169" t="s">
        <v>115</v>
      </c>
      <c r="D162" s="169"/>
      <c r="E162" s="170"/>
      <c r="F162" s="169"/>
      <c r="G162" s="169"/>
      <c r="H162" s="170"/>
      <c r="I162" s="155">
        <f>I163</f>
        <v>30303712.979999997</v>
      </c>
    </row>
    <row r="163" spans="1:9" ht="47.25" x14ac:dyDescent="0.25">
      <c r="A163" s="73" t="s">
        <v>241</v>
      </c>
      <c r="B163" s="169" t="s">
        <v>98</v>
      </c>
      <c r="C163" s="169" t="s">
        <v>115</v>
      </c>
      <c r="D163" s="169" t="s">
        <v>87</v>
      </c>
      <c r="E163" s="170">
        <v>0</v>
      </c>
      <c r="F163" s="169" t="s">
        <v>83</v>
      </c>
      <c r="G163" s="169" t="s">
        <v>84</v>
      </c>
      <c r="H163" s="170"/>
      <c r="I163" s="155">
        <f>I164</f>
        <v>30303712.979999997</v>
      </c>
    </row>
    <row r="164" spans="1:9" ht="47.25" x14ac:dyDescent="0.25">
      <c r="A164" s="74" t="s">
        <v>242</v>
      </c>
      <c r="B164" s="169" t="s">
        <v>98</v>
      </c>
      <c r="C164" s="169" t="s">
        <v>115</v>
      </c>
      <c r="D164" s="169" t="s">
        <v>87</v>
      </c>
      <c r="E164" s="170">
        <v>1</v>
      </c>
      <c r="F164" s="169" t="s">
        <v>83</v>
      </c>
      <c r="G164" s="169" t="s">
        <v>84</v>
      </c>
      <c r="H164" s="170"/>
      <c r="I164" s="155">
        <f>I165+I168+I170+I172+I174+I178+I180+I176</f>
        <v>30303712.979999997</v>
      </c>
    </row>
    <row r="165" spans="1:9" x14ac:dyDescent="0.25">
      <c r="A165" s="74" t="s">
        <v>243</v>
      </c>
      <c r="B165" s="169" t="s">
        <v>98</v>
      </c>
      <c r="C165" s="169" t="s">
        <v>115</v>
      </c>
      <c r="D165" s="169" t="s">
        <v>87</v>
      </c>
      <c r="E165" s="170">
        <v>1</v>
      </c>
      <c r="F165" s="169" t="s">
        <v>83</v>
      </c>
      <c r="G165" s="169" t="s">
        <v>244</v>
      </c>
      <c r="H165" s="170"/>
      <c r="I165" s="155">
        <f>SUM(I166:I167)</f>
        <v>17872486.509999998</v>
      </c>
    </row>
    <row r="166" spans="1:9" ht="31.5" x14ac:dyDescent="0.25">
      <c r="A166" s="74" t="s">
        <v>90</v>
      </c>
      <c r="B166" s="169" t="s">
        <v>98</v>
      </c>
      <c r="C166" s="169" t="s">
        <v>115</v>
      </c>
      <c r="D166" s="169" t="s">
        <v>87</v>
      </c>
      <c r="E166" s="170">
        <v>1</v>
      </c>
      <c r="F166" s="169" t="s">
        <v>83</v>
      </c>
      <c r="G166" s="169" t="s">
        <v>244</v>
      </c>
      <c r="H166" s="170">
        <v>240</v>
      </c>
      <c r="I166" s="155">
        <f>'Прил 7'!J159</f>
        <v>17872486.509999998</v>
      </c>
    </row>
    <row r="167" spans="1:9" hidden="1" x14ac:dyDescent="0.25">
      <c r="A167" s="74" t="s">
        <v>114</v>
      </c>
      <c r="B167" s="169" t="s">
        <v>98</v>
      </c>
      <c r="C167" s="169" t="s">
        <v>115</v>
      </c>
      <c r="D167" s="169" t="s">
        <v>87</v>
      </c>
      <c r="E167" s="170">
        <v>1</v>
      </c>
      <c r="F167" s="169" t="s">
        <v>83</v>
      </c>
      <c r="G167" s="169" t="s">
        <v>244</v>
      </c>
      <c r="H167" s="170">
        <v>410</v>
      </c>
      <c r="I167" s="155">
        <f>'Прил 7'!J160</f>
        <v>0</v>
      </c>
    </row>
    <row r="168" spans="1:9" hidden="1" x14ac:dyDescent="0.25">
      <c r="A168" s="74" t="s">
        <v>245</v>
      </c>
      <c r="B168" s="169" t="s">
        <v>98</v>
      </c>
      <c r="C168" s="169" t="s">
        <v>115</v>
      </c>
      <c r="D168" s="169" t="s">
        <v>87</v>
      </c>
      <c r="E168" s="170">
        <v>1</v>
      </c>
      <c r="F168" s="169" t="s">
        <v>83</v>
      </c>
      <c r="G168" s="169" t="s">
        <v>246</v>
      </c>
      <c r="H168" s="170"/>
      <c r="I168" s="155">
        <f>I169</f>
        <v>0</v>
      </c>
    </row>
    <row r="169" spans="1:9" ht="31.5" hidden="1" x14ac:dyDescent="0.25">
      <c r="A169" s="74" t="s">
        <v>90</v>
      </c>
      <c r="B169" s="169" t="s">
        <v>98</v>
      </c>
      <c r="C169" s="169" t="s">
        <v>115</v>
      </c>
      <c r="D169" s="169" t="s">
        <v>87</v>
      </c>
      <c r="E169" s="170">
        <v>1</v>
      </c>
      <c r="F169" s="169" t="s">
        <v>83</v>
      </c>
      <c r="G169" s="169" t="s">
        <v>246</v>
      </c>
      <c r="H169" s="170">
        <v>240</v>
      </c>
      <c r="I169" s="155">
        <f>'Прил 7'!J162</f>
        <v>0</v>
      </c>
    </row>
    <row r="170" spans="1:9" hidden="1" x14ac:dyDescent="0.25">
      <c r="A170" s="74" t="s">
        <v>247</v>
      </c>
      <c r="B170" s="169" t="s">
        <v>98</v>
      </c>
      <c r="C170" s="169" t="s">
        <v>115</v>
      </c>
      <c r="D170" s="169" t="s">
        <v>87</v>
      </c>
      <c r="E170" s="170">
        <v>1</v>
      </c>
      <c r="F170" s="169" t="s">
        <v>83</v>
      </c>
      <c r="G170" s="169" t="s">
        <v>248</v>
      </c>
      <c r="H170" s="170"/>
      <c r="I170" s="155">
        <f>I171</f>
        <v>0</v>
      </c>
    </row>
    <row r="171" spans="1:9" hidden="1" x14ac:dyDescent="0.25">
      <c r="A171" s="74" t="s">
        <v>114</v>
      </c>
      <c r="B171" s="169" t="s">
        <v>98</v>
      </c>
      <c r="C171" s="169" t="s">
        <v>115</v>
      </c>
      <c r="D171" s="169" t="s">
        <v>87</v>
      </c>
      <c r="E171" s="170">
        <v>1</v>
      </c>
      <c r="F171" s="169" t="s">
        <v>83</v>
      </c>
      <c r="G171" s="169" t="s">
        <v>248</v>
      </c>
      <c r="H171" s="170">
        <v>410</v>
      </c>
      <c r="I171" s="155">
        <f>'Прил 7'!J164</f>
        <v>0</v>
      </c>
    </row>
    <row r="172" spans="1:9" ht="31.5" x14ac:dyDescent="0.25">
      <c r="A172" s="74" t="s">
        <v>249</v>
      </c>
      <c r="B172" s="169" t="s">
        <v>98</v>
      </c>
      <c r="C172" s="169" t="s">
        <v>115</v>
      </c>
      <c r="D172" s="169" t="s">
        <v>87</v>
      </c>
      <c r="E172" s="170">
        <v>1</v>
      </c>
      <c r="F172" s="169" t="s">
        <v>83</v>
      </c>
      <c r="G172" s="169" t="s">
        <v>250</v>
      </c>
      <c r="H172" s="170"/>
      <c r="I172" s="155">
        <f>I173</f>
        <v>50000</v>
      </c>
    </row>
    <row r="173" spans="1:9" ht="31.5" x14ac:dyDescent="0.25">
      <c r="A173" s="74" t="s">
        <v>90</v>
      </c>
      <c r="B173" s="169" t="s">
        <v>98</v>
      </c>
      <c r="C173" s="169" t="s">
        <v>115</v>
      </c>
      <c r="D173" s="169" t="s">
        <v>87</v>
      </c>
      <c r="E173" s="170">
        <v>1</v>
      </c>
      <c r="F173" s="169" t="s">
        <v>83</v>
      </c>
      <c r="G173" s="169" t="s">
        <v>250</v>
      </c>
      <c r="H173" s="170">
        <v>240</v>
      </c>
      <c r="I173" s="155">
        <f>'Прил 7'!J166</f>
        <v>50000</v>
      </c>
    </row>
    <row r="174" spans="1:9" hidden="1" x14ac:dyDescent="0.25">
      <c r="A174" s="74" t="s">
        <v>439</v>
      </c>
      <c r="B174" s="169" t="s">
        <v>98</v>
      </c>
      <c r="C174" s="169" t="s">
        <v>115</v>
      </c>
      <c r="D174" s="169" t="s">
        <v>87</v>
      </c>
      <c r="E174" s="170">
        <v>1</v>
      </c>
      <c r="F174" s="169" t="s">
        <v>83</v>
      </c>
      <c r="G174" s="169" t="s">
        <v>440</v>
      </c>
      <c r="H174" s="170"/>
      <c r="I174" s="155">
        <f>I175</f>
        <v>0</v>
      </c>
    </row>
    <row r="175" spans="1:9" hidden="1" x14ac:dyDescent="0.25">
      <c r="A175" s="74" t="s">
        <v>114</v>
      </c>
      <c r="B175" s="169" t="s">
        <v>98</v>
      </c>
      <c r="C175" s="169" t="s">
        <v>115</v>
      </c>
      <c r="D175" s="169" t="s">
        <v>87</v>
      </c>
      <c r="E175" s="170">
        <v>1</v>
      </c>
      <c r="F175" s="169" t="s">
        <v>83</v>
      </c>
      <c r="G175" s="169" t="s">
        <v>440</v>
      </c>
      <c r="H175" s="170">
        <v>410</v>
      </c>
      <c r="I175" s="155">
        <f>'Прил 7'!J168</f>
        <v>0</v>
      </c>
    </row>
    <row r="176" spans="1:9" x14ac:dyDescent="0.25">
      <c r="A176" s="74" t="s">
        <v>251</v>
      </c>
      <c r="B176" s="169" t="s">
        <v>98</v>
      </c>
      <c r="C176" s="169" t="s">
        <v>115</v>
      </c>
      <c r="D176" s="169" t="s">
        <v>87</v>
      </c>
      <c r="E176" s="170">
        <v>1</v>
      </c>
      <c r="F176" s="169" t="s">
        <v>83</v>
      </c>
      <c r="G176" s="169" t="s">
        <v>252</v>
      </c>
      <c r="H176" s="170"/>
      <c r="I176" s="155">
        <f>I177</f>
        <v>9722416.9499999993</v>
      </c>
    </row>
    <row r="177" spans="1:9" ht="31.5" x14ac:dyDescent="0.25">
      <c r="A177" s="74" t="s">
        <v>90</v>
      </c>
      <c r="B177" s="169" t="s">
        <v>98</v>
      </c>
      <c r="C177" s="169" t="s">
        <v>115</v>
      </c>
      <c r="D177" s="169" t="s">
        <v>87</v>
      </c>
      <c r="E177" s="170">
        <v>1</v>
      </c>
      <c r="F177" s="169" t="s">
        <v>83</v>
      </c>
      <c r="G177" s="169" t="s">
        <v>252</v>
      </c>
      <c r="H177" s="170">
        <v>240</v>
      </c>
      <c r="I177" s="155">
        <f>'Прил 7'!J170</f>
        <v>9722416.9499999993</v>
      </c>
    </row>
    <row r="178" spans="1:9" hidden="1" x14ac:dyDescent="0.25">
      <c r="A178" s="74" t="s">
        <v>253</v>
      </c>
      <c r="B178" s="169" t="s">
        <v>98</v>
      </c>
      <c r="C178" s="169" t="s">
        <v>115</v>
      </c>
      <c r="D178" s="169" t="s">
        <v>87</v>
      </c>
      <c r="E178" s="170">
        <v>1</v>
      </c>
      <c r="F178" s="169" t="s">
        <v>83</v>
      </c>
      <c r="G178" s="169" t="s">
        <v>254</v>
      </c>
      <c r="H178" s="170"/>
      <c r="I178" s="155">
        <f>I179</f>
        <v>0</v>
      </c>
    </row>
    <row r="179" spans="1:9" hidden="1" x14ac:dyDescent="0.25">
      <c r="A179" s="74" t="s">
        <v>114</v>
      </c>
      <c r="B179" s="169" t="s">
        <v>98</v>
      </c>
      <c r="C179" s="169" t="s">
        <v>115</v>
      </c>
      <c r="D179" s="169" t="s">
        <v>87</v>
      </c>
      <c r="E179" s="170">
        <v>1</v>
      </c>
      <c r="F179" s="169" t="s">
        <v>83</v>
      </c>
      <c r="G179" s="169" t="s">
        <v>254</v>
      </c>
      <c r="H179" s="170">
        <v>410</v>
      </c>
      <c r="I179" s="155">
        <f>'Прил 7'!J172</f>
        <v>0</v>
      </c>
    </row>
    <row r="180" spans="1:9" x14ac:dyDescent="0.25">
      <c r="A180" s="74" t="s">
        <v>255</v>
      </c>
      <c r="B180" s="169" t="s">
        <v>98</v>
      </c>
      <c r="C180" s="169" t="s">
        <v>115</v>
      </c>
      <c r="D180" s="169" t="s">
        <v>87</v>
      </c>
      <c r="E180" s="170">
        <v>1</v>
      </c>
      <c r="F180" s="169" t="s">
        <v>83</v>
      </c>
      <c r="G180" s="169" t="s">
        <v>256</v>
      </c>
      <c r="H180" s="170"/>
      <c r="I180" s="155">
        <f>I181</f>
        <v>2658809.52</v>
      </c>
    </row>
    <row r="181" spans="1:9" ht="31.5" x14ac:dyDescent="0.25">
      <c r="A181" s="74" t="s">
        <v>90</v>
      </c>
      <c r="B181" s="169" t="s">
        <v>98</v>
      </c>
      <c r="C181" s="169" t="s">
        <v>115</v>
      </c>
      <c r="D181" s="169" t="s">
        <v>87</v>
      </c>
      <c r="E181" s="170">
        <v>1</v>
      </c>
      <c r="F181" s="169" t="s">
        <v>83</v>
      </c>
      <c r="G181" s="169" t="s">
        <v>256</v>
      </c>
      <c r="H181" s="170">
        <v>240</v>
      </c>
      <c r="I181" s="155">
        <f>'Прил 7'!J174</f>
        <v>2658809.52</v>
      </c>
    </row>
    <row r="182" spans="1:9" x14ac:dyDescent="0.25">
      <c r="A182" s="73" t="s">
        <v>130</v>
      </c>
      <c r="B182" s="169" t="s">
        <v>98</v>
      </c>
      <c r="C182" s="169" t="s">
        <v>110</v>
      </c>
      <c r="D182" s="169"/>
      <c r="E182" s="169"/>
      <c r="F182" s="169"/>
      <c r="G182" s="169"/>
      <c r="H182" s="170" t="s">
        <v>149</v>
      </c>
      <c r="I182" s="154">
        <f>I183</f>
        <v>30000</v>
      </c>
    </row>
    <row r="183" spans="1:9" ht="47.25" x14ac:dyDescent="0.25">
      <c r="A183" s="74" t="s">
        <v>258</v>
      </c>
      <c r="B183" s="169" t="s">
        <v>98</v>
      </c>
      <c r="C183" s="169" t="s">
        <v>110</v>
      </c>
      <c r="D183" s="169" t="s">
        <v>98</v>
      </c>
      <c r="E183" s="170">
        <v>0</v>
      </c>
      <c r="F183" s="169" t="s">
        <v>83</v>
      </c>
      <c r="G183" s="169" t="s">
        <v>84</v>
      </c>
      <c r="H183" s="170"/>
      <c r="I183" s="155">
        <f>I184</f>
        <v>30000</v>
      </c>
    </row>
    <row r="184" spans="1:9" x14ac:dyDescent="0.25">
      <c r="A184" s="74" t="s">
        <v>260</v>
      </c>
      <c r="B184" s="169" t="s">
        <v>98</v>
      </c>
      <c r="C184" s="169" t="s">
        <v>110</v>
      </c>
      <c r="D184" s="169" t="s">
        <v>98</v>
      </c>
      <c r="E184" s="170">
        <v>0</v>
      </c>
      <c r="F184" s="169" t="s">
        <v>83</v>
      </c>
      <c r="G184" s="169" t="s">
        <v>261</v>
      </c>
      <c r="H184" s="170"/>
      <c r="I184" s="155">
        <f>I185</f>
        <v>30000</v>
      </c>
    </row>
    <row r="185" spans="1:9" ht="31.5" x14ac:dyDescent="0.25">
      <c r="A185" s="74" t="s">
        <v>259</v>
      </c>
      <c r="B185" s="169" t="s">
        <v>98</v>
      </c>
      <c r="C185" s="169" t="s">
        <v>110</v>
      </c>
      <c r="D185" s="169" t="s">
        <v>98</v>
      </c>
      <c r="E185" s="170">
        <v>0</v>
      </c>
      <c r="F185" s="169" t="s">
        <v>83</v>
      </c>
      <c r="G185" s="169" t="s">
        <v>261</v>
      </c>
      <c r="H185" s="170">
        <v>810</v>
      </c>
      <c r="I185" s="155">
        <f>'Прил 7'!J178</f>
        <v>30000</v>
      </c>
    </row>
    <row r="186" spans="1:9" x14ac:dyDescent="0.25">
      <c r="A186" s="79" t="s">
        <v>477</v>
      </c>
      <c r="B186" s="169" t="s">
        <v>99</v>
      </c>
      <c r="C186" s="170" t="s">
        <v>23</v>
      </c>
      <c r="D186" s="169"/>
      <c r="E186" s="170"/>
      <c r="F186" s="169"/>
      <c r="G186" s="169"/>
      <c r="H186" s="170"/>
      <c r="I186" s="155">
        <f>I187+I199+I238</f>
        <v>57029709.329999998</v>
      </c>
    </row>
    <row r="187" spans="1:9" x14ac:dyDescent="0.25">
      <c r="A187" s="73" t="s">
        <v>131</v>
      </c>
      <c r="B187" s="169" t="s">
        <v>99</v>
      </c>
      <c r="C187" s="170" t="s">
        <v>80</v>
      </c>
      <c r="D187" s="169" t="s">
        <v>83</v>
      </c>
      <c r="E187" s="170">
        <v>0</v>
      </c>
      <c r="F187" s="169" t="s">
        <v>83</v>
      </c>
      <c r="G187" s="169" t="s">
        <v>84</v>
      </c>
      <c r="H187" s="170"/>
      <c r="I187" s="155">
        <f>I188+I195</f>
        <v>1564342.02</v>
      </c>
    </row>
    <row r="188" spans="1:9" ht="47.25" x14ac:dyDescent="0.25">
      <c r="A188" s="74" t="s">
        <v>262</v>
      </c>
      <c r="B188" s="169" t="s">
        <v>99</v>
      </c>
      <c r="C188" s="169" t="s">
        <v>80</v>
      </c>
      <c r="D188" s="169" t="s">
        <v>99</v>
      </c>
      <c r="E188" s="170">
        <v>0</v>
      </c>
      <c r="F188" s="169" t="s">
        <v>83</v>
      </c>
      <c r="G188" s="169" t="s">
        <v>84</v>
      </c>
      <c r="H188" s="170"/>
      <c r="I188" s="155">
        <f>I189+I192</f>
        <v>50000</v>
      </c>
    </row>
    <row r="189" spans="1:9" x14ac:dyDescent="0.25">
      <c r="A189" s="74" t="s">
        <v>263</v>
      </c>
      <c r="B189" s="169" t="s">
        <v>99</v>
      </c>
      <c r="C189" s="169" t="s">
        <v>80</v>
      </c>
      <c r="D189" s="169" t="s">
        <v>99</v>
      </c>
      <c r="E189" s="170">
        <v>1</v>
      </c>
      <c r="F189" s="169" t="s">
        <v>83</v>
      </c>
      <c r="G189" s="169" t="s">
        <v>84</v>
      </c>
      <c r="H189" s="170"/>
      <c r="I189" s="155">
        <f>I190</f>
        <v>50000</v>
      </c>
    </row>
    <row r="190" spans="1:9" x14ac:dyDescent="0.25">
      <c r="A190" s="74" t="s">
        <v>264</v>
      </c>
      <c r="B190" s="169" t="s">
        <v>99</v>
      </c>
      <c r="C190" s="169" t="s">
        <v>80</v>
      </c>
      <c r="D190" s="169" t="s">
        <v>99</v>
      </c>
      <c r="E190" s="170">
        <v>1</v>
      </c>
      <c r="F190" s="169" t="s">
        <v>83</v>
      </c>
      <c r="G190" s="169" t="s">
        <v>265</v>
      </c>
      <c r="H190" s="170"/>
      <c r="I190" s="155">
        <f>I191</f>
        <v>50000</v>
      </c>
    </row>
    <row r="191" spans="1:9" ht="31.5" x14ac:dyDescent="0.25">
      <c r="A191" s="74" t="s">
        <v>90</v>
      </c>
      <c r="B191" s="169" t="s">
        <v>99</v>
      </c>
      <c r="C191" s="169" t="s">
        <v>80</v>
      </c>
      <c r="D191" s="169" t="s">
        <v>99</v>
      </c>
      <c r="E191" s="170">
        <v>1</v>
      </c>
      <c r="F191" s="169" t="s">
        <v>83</v>
      </c>
      <c r="G191" s="169" t="s">
        <v>265</v>
      </c>
      <c r="H191" s="170">
        <v>240</v>
      </c>
      <c r="I191" s="155">
        <f>'Прил 7'!J184</f>
        <v>50000</v>
      </c>
    </row>
    <row r="192" spans="1:9" ht="31.5" hidden="1" x14ac:dyDescent="0.25">
      <c r="A192" s="74" t="s">
        <v>267</v>
      </c>
      <c r="B192" s="169" t="s">
        <v>99</v>
      </c>
      <c r="C192" s="169" t="s">
        <v>80</v>
      </c>
      <c r="D192" s="169" t="s">
        <v>99</v>
      </c>
      <c r="E192" s="170">
        <v>6</v>
      </c>
      <c r="F192" s="169" t="s">
        <v>83</v>
      </c>
      <c r="G192" s="169" t="s">
        <v>84</v>
      </c>
      <c r="H192" s="170"/>
      <c r="I192" s="155">
        <f>I193</f>
        <v>0</v>
      </c>
    </row>
    <row r="193" spans="1:9" hidden="1" x14ac:dyDescent="0.25">
      <c r="A193" s="74" t="s">
        <v>268</v>
      </c>
      <c r="B193" s="169" t="s">
        <v>99</v>
      </c>
      <c r="C193" s="169" t="s">
        <v>80</v>
      </c>
      <c r="D193" s="169" t="s">
        <v>99</v>
      </c>
      <c r="E193" s="170">
        <v>6</v>
      </c>
      <c r="F193" s="169" t="s">
        <v>83</v>
      </c>
      <c r="G193" s="169" t="s">
        <v>269</v>
      </c>
      <c r="H193" s="170"/>
      <c r="I193" s="155">
        <f>I194</f>
        <v>0</v>
      </c>
    </row>
    <row r="194" spans="1:9" hidden="1" x14ac:dyDescent="0.25">
      <c r="A194" s="74" t="s">
        <v>114</v>
      </c>
      <c r="B194" s="169" t="s">
        <v>99</v>
      </c>
      <c r="C194" s="169" t="s">
        <v>80</v>
      </c>
      <c r="D194" s="169" t="s">
        <v>99</v>
      </c>
      <c r="E194" s="170">
        <v>6</v>
      </c>
      <c r="F194" s="169" t="s">
        <v>83</v>
      </c>
      <c r="G194" s="169" t="s">
        <v>269</v>
      </c>
      <c r="H194" s="170">
        <v>410</v>
      </c>
      <c r="I194" s="155">
        <f>'Прил 7'!J187</f>
        <v>0</v>
      </c>
    </row>
    <row r="195" spans="1:9" x14ac:dyDescent="0.25">
      <c r="A195" s="74" t="s">
        <v>95</v>
      </c>
      <c r="B195" s="169" t="s">
        <v>99</v>
      </c>
      <c r="C195" s="170" t="s">
        <v>80</v>
      </c>
      <c r="D195" s="169" t="s">
        <v>96</v>
      </c>
      <c r="E195" s="170">
        <v>0</v>
      </c>
      <c r="F195" s="169" t="s">
        <v>83</v>
      </c>
      <c r="G195" s="169" t="s">
        <v>84</v>
      </c>
      <c r="H195" s="170"/>
      <c r="I195" s="155">
        <f>I196</f>
        <v>1514342.02</v>
      </c>
    </row>
    <row r="196" spans="1:9" x14ac:dyDescent="0.25">
      <c r="A196" s="74" t="s">
        <v>218</v>
      </c>
      <c r="B196" s="169" t="s">
        <v>99</v>
      </c>
      <c r="C196" s="170" t="s">
        <v>80</v>
      </c>
      <c r="D196" s="169" t="s">
        <v>96</v>
      </c>
      <c r="E196" s="170">
        <v>9</v>
      </c>
      <c r="F196" s="169" t="s">
        <v>83</v>
      </c>
      <c r="G196" s="169" t="s">
        <v>84</v>
      </c>
      <c r="H196" s="170"/>
      <c r="I196" s="155">
        <f>I197</f>
        <v>1514342.02</v>
      </c>
    </row>
    <row r="197" spans="1:9" ht="31.5" x14ac:dyDescent="0.25">
      <c r="A197" s="74" t="s">
        <v>270</v>
      </c>
      <c r="B197" s="169" t="s">
        <v>99</v>
      </c>
      <c r="C197" s="170" t="s">
        <v>80</v>
      </c>
      <c r="D197" s="169" t="s">
        <v>96</v>
      </c>
      <c r="E197" s="170">
        <v>9</v>
      </c>
      <c r="F197" s="169" t="s">
        <v>83</v>
      </c>
      <c r="G197" s="169" t="s">
        <v>271</v>
      </c>
      <c r="H197" s="170"/>
      <c r="I197" s="155">
        <f>I198</f>
        <v>1514342.02</v>
      </c>
    </row>
    <row r="198" spans="1:9" ht="31.5" x14ac:dyDescent="0.25">
      <c r="A198" s="74" t="s">
        <v>90</v>
      </c>
      <c r="B198" s="169" t="s">
        <v>99</v>
      </c>
      <c r="C198" s="170" t="s">
        <v>80</v>
      </c>
      <c r="D198" s="169" t="s">
        <v>96</v>
      </c>
      <c r="E198" s="170">
        <v>9</v>
      </c>
      <c r="F198" s="169" t="s">
        <v>83</v>
      </c>
      <c r="G198" s="169" t="s">
        <v>271</v>
      </c>
      <c r="H198" s="170">
        <v>240</v>
      </c>
      <c r="I198" s="155">
        <f>'Прил 7'!J191</f>
        <v>1514342.02</v>
      </c>
    </row>
    <row r="199" spans="1:9" x14ac:dyDescent="0.25">
      <c r="A199" s="73" t="s">
        <v>132</v>
      </c>
      <c r="B199" s="169" t="s">
        <v>99</v>
      </c>
      <c r="C199" s="170" t="s">
        <v>87</v>
      </c>
      <c r="D199" s="169" t="s">
        <v>148</v>
      </c>
      <c r="E199" s="170"/>
      <c r="F199" s="169"/>
      <c r="G199" s="169"/>
      <c r="H199" s="170"/>
      <c r="I199" s="154">
        <f>I200+I223+I234</f>
        <v>30003840.140000001</v>
      </c>
    </row>
    <row r="200" spans="1:9" ht="47.25" x14ac:dyDescent="0.25">
      <c r="A200" s="73" t="s">
        <v>241</v>
      </c>
      <c r="B200" s="169" t="s">
        <v>99</v>
      </c>
      <c r="C200" s="169" t="s">
        <v>87</v>
      </c>
      <c r="D200" s="169" t="s">
        <v>87</v>
      </c>
      <c r="E200" s="170">
        <v>0</v>
      </c>
      <c r="F200" s="169" t="s">
        <v>83</v>
      </c>
      <c r="G200" s="169" t="s">
        <v>84</v>
      </c>
      <c r="H200" s="170"/>
      <c r="I200" s="155">
        <f>I201+I206</f>
        <v>29348172.57</v>
      </c>
    </row>
    <row r="201" spans="1:9" ht="31.5" x14ac:dyDescent="0.25">
      <c r="A201" s="74" t="s">
        <v>272</v>
      </c>
      <c r="B201" s="169" t="s">
        <v>99</v>
      </c>
      <c r="C201" s="169" t="s">
        <v>87</v>
      </c>
      <c r="D201" s="169" t="s">
        <v>87</v>
      </c>
      <c r="E201" s="170">
        <v>2</v>
      </c>
      <c r="F201" s="169" t="s">
        <v>83</v>
      </c>
      <c r="G201" s="169" t="s">
        <v>84</v>
      </c>
      <c r="H201" s="170"/>
      <c r="I201" s="155">
        <f>I202+I204</f>
        <v>8761024.4600000009</v>
      </c>
    </row>
    <row r="202" spans="1:9" x14ac:dyDescent="0.25">
      <c r="A202" s="74" t="s">
        <v>274</v>
      </c>
      <c r="B202" s="169" t="s">
        <v>99</v>
      </c>
      <c r="C202" s="169" t="s">
        <v>87</v>
      </c>
      <c r="D202" s="169" t="s">
        <v>87</v>
      </c>
      <c r="E202" s="170">
        <v>2</v>
      </c>
      <c r="F202" s="169" t="s">
        <v>83</v>
      </c>
      <c r="G202" s="169" t="s">
        <v>275</v>
      </c>
      <c r="H202" s="170"/>
      <c r="I202" s="155">
        <f>I203</f>
        <v>7761024.46</v>
      </c>
    </row>
    <row r="203" spans="1:9" ht="31.5" x14ac:dyDescent="0.25">
      <c r="A203" s="74" t="s">
        <v>90</v>
      </c>
      <c r="B203" s="169" t="s">
        <v>99</v>
      </c>
      <c r="C203" s="169" t="s">
        <v>87</v>
      </c>
      <c r="D203" s="169" t="s">
        <v>87</v>
      </c>
      <c r="E203" s="170">
        <v>2</v>
      </c>
      <c r="F203" s="169" t="s">
        <v>83</v>
      </c>
      <c r="G203" s="169" t="s">
        <v>275</v>
      </c>
      <c r="H203" s="170">
        <v>240</v>
      </c>
      <c r="I203" s="155">
        <f>'Прил 7'!J196</f>
        <v>7761024.46</v>
      </c>
    </row>
    <row r="204" spans="1:9" x14ac:dyDescent="0.25">
      <c r="A204" s="74" t="s">
        <v>276</v>
      </c>
      <c r="B204" s="169" t="s">
        <v>99</v>
      </c>
      <c r="C204" s="169" t="s">
        <v>87</v>
      </c>
      <c r="D204" s="169" t="s">
        <v>87</v>
      </c>
      <c r="E204" s="170">
        <v>2</v>
      </c>
      <c r="F204" s="169" t="s">
        <v>83</v>
      </c>
      <c r="G204" s="169" t="s">
        <v>277</v>
      </c>
      <c r="H204" s="170"/>
      <c r="I204" s="155">
        <f>I205</f>
        <v>1000000</v>
      </c>
    </row>
    <row r="205" spans="1:9" ht="31.5" x14ac:dyDescent="0.25">
      <c r="A205" s="74" t="s">
        <v>90</v>
      </c>
      <c r="B205" s="169" t="s">
        <v>99</v>
      </c>
      <c r="C205" s="169" t="s">
        <v>87</v>
      </c>
      <c r="D205" s="169" t="s">
        <v>87</v>
      </c>
      <c r="E205" s="170">
        <v>2</v>
      </c>
      <c r="F205" s="169" t="s">
        <v>83</v>
      </c>
      <c r="G205" s="169" t="s">
        <v>277</v>
      </c>
      <c r="H205" s="170">
        <v>240</v>
      </c>
      <c r="I205" s="155">
        <f>'Прил 7'!J198</f>
        <v>1000000</v>
      </c>
    </row>
    <row r="206" spans="1:9" ht="31.5" x14ac:dyDescent="0.25">
      <c r="A206" s="74" t="s">
        <v>278</v>
      </c>
      <c r="B206" s="169" t="s">
        <v>99</v>
      </c>
      <c r="C206" s="169" t="s">
        <v>87</v>
      </c>
      <c r="D206" s="169" t="s">
        <v>87</v>
      </c>
      <c r="E206" s="170">
        <v>3</v>
      </c>
      <c r="F206" s="169" t="s">
        <v>83</v>
      </c>
      <c r="G206" s="169" t="s">
        <v>84</v>
      </c>
      <c r="H206" s="170"/>
      <c r="I206" s="155">
        <f>I207+I209+I211+I213+I215+I217+I219+I221</f>
        <v>20587148.109999999</v>
      </c>
    </row>
    <row r="207" spans="1:9" x14ac:dyDescent="0.25">
      <c r="A207" s="74" t="s">
        <v>279</v>
      </c>
      <c r="B207" s="169" t="s">
        <v>99</v>
      </c>
      <c r="C207" s="169" t="s">
        <v>87</v>
      </c>
      <c r="D207" s="169" t="s">
        <v>87</v>
      </c>
      <c r="E207" s="170">
        <v>3</v>
      </c>
      <c r="F207" s="169" t="s">
        <v>83</v>
      </c>
      <c r="G207" s="169" t="s">
        <v>280</v>
      </c>
      <c r="H207" s="170"/>
      <c r="I207" s="155">
        <f>SUM(I208:I208)</f>
        <v>520000</v>
      </c>
    </row>
    <row r="208" spans="1:9" ht="31.5" x14ac:dyDescent="0.25">
      <c r="A208" s="74" t="s">
        <v>90</v>
      </c>
      <c r="B208" s="169" t="s">
        <v>99</v>
      </c>
      <c r="C208" s="169" t="s">
        <v>87</v>
      </c>
      <c r="D208" s="169" t="s">
        <v>87</v>
      </c>
      <c r="E208" s="170">
        <v>3</v>
      </c>
      <c r="F208" s="169" t="s">
        <v>83</v>
      </c>
      <c r="G208" s="169" t="s">
        <v>280</v>
      </c>
      <c r="H208" s="170">
        <v>240</v>
      </c>
      <c r="I208" s="155">
        <f>'Прил 7'!J201</f>
        <v>520000</v>
      </c>
    </row>
    <row r="209" spans="1:9" x14ac:dyDescent="0.25">
      <c r="A209" s="74" t="s">
        <v>281</v>
      </c>
      <c r="B209" s="169" t="s">
        <v>99</v>
      </c>
      <c r="C209" s="169" t="s">
        <v>87</v>
      </c>
      <c r="D209" s="169" t="s">
        <v>87</v>
      </c>
      <c r="E209" s="170">
        <v>3</v>
      </c>
      <c r="F209" s="169" t="s">
        <v>83</v>
      </c>
      <c r="G209" s="169" t="s">
        <v>282</v>
      </c>
      <c r="H209" s="170"/>
      <c r="I209" s="155">
        <f>I210</f>
        <v>700000</v>
      </c>
    </row>
    <row r="210" spans="1:9" ht="31.5" x14ac:dyDescent="0.25">
      <c r="A210" s="74" t="s">
        <v>90</v>
      </c>
      <c r="B210" s="169" t="s">
        <v>99</v>
      </c>
      <c r="C210" s="169" t="s">
        <v>87</v>
      </c>
      <c r="D210" s="169" t="s">
        <v>87</v>
      </c>
      <c r="E210" s="170">
        <v>3</v>
      </c>
      <c r="F210" s="169" t="s">
        <v>83</v>
      </c>
      <c r="G210" s="169" t="s">
        <v>282</v>
      </c>
      <c r="H210" s="170">
        <v>240</v>
      </c>
      <c r="I210" s="155">
        <f>'Прил 7'!J203</f>
        <v>700000</v>
      </c>
    </row>
    <row r="211" spans="1:9" x14ac:dyDescent="0.25">
      <c r="A211" s="74" t="s">
        <v>283</v>
      </c>
      <c r="B211" s="169" t="s">
        <v>99</v>
      </c>
      <c r="C211" s="169" t="s">
        <v>87</v>
      </c>
      <c r="D211" s="169" t="s">
        <v>87</v>
      </c>
      <c r="E211" s="170">
        <v>3</v>
      </c>
      <c r="F211" s="169" t="s">
        <v>83</v>
      </c>
      <c r="G211" s="170">
        <v>29220</v>
      </c>
      <c r="H211" s="170"/>
      <c r="I211" s="155">
        <f>I212</f>
        <v>1528409.6</v>
      </c>
    </row>
    <row r="212" spans="1:9" ht="32.25" customHeight="1" x14ac:dyDescent="0.25">
      <c r="A212" s="74" t="s">
        <v>90</v>
      </c>
      <c r="B212" s="169" t="s">
        <v>99</v>
      </c>
      <c r="C212" s="169" t="s">
        <v>87</v>
      </c>
      <c r="D212" s="169" t="s">
        <v>87</v>
      </c>
      <c r="E212" s="170">
        <v>3</v>
      </c>
      <c r="F212" s="169" t="s">
        <v>83</v>
      </c>
      <c r="G212" s="170">
        <v>29220</v>
      </c>
      <c r="H212" s="170">
        <v>240</v>
      </c>
      <c r="I212" s="155">
        <f>'Прил 7'!J205</f>
        <v>1528409.6</v>
      </c>
    </row>
    <row r="213" spans="1:9" x14ac:dyDescent="0.25">
      <c r="A213" s="74" t="s">
        <v>284</v>
      </c>
      <c r="B213" s="169" t="s">
        <v>99</v>
      </c>
      <c r="C213" s="169" t="s">
        <v>87</v>
      </c>
      <c r="D213" s="169" t="s">
        <v>87</v>
      </c>
      <c r="E213" s="170">
        <v>3</v>
      </c>
      <c r="F213" s="169" t="s">
        <v>83</v>
      </c>
      <c r="G213" s="169" t="s">
        <v>285</v>
      </c>
      <c r="H213" s="170"/>
      <c r="I213" s="155">
        <f>SUM(I214:I214)</f>
        <v>11782514.18</v>
      </c>
    </row>
    <row r="214" spans="1:9" ht="32.25" customHeight="1" x14ac:dyDescent="0.25">
      <c r="A214" s="74" t="s">
        <v>90</v>
      </c>
      <c r="B214" s="169" t="s">
        <v>99</v>
      </c>
      <c r="C214" s="169" t="s">
        <v>87</v>
      </c>
      <c r="D214" s="169" t="s">
        <v>87</v>
      </c>
      <c r="E214" s="170">
        <v>3</v>
      </c>
      <c r="F214" s="169" t="s">
        <v>83</v>
      </c>
      <c r="G214" s="169" t="s">
        <v>285</v>
      </c>
      <c r="H214" s="170">
        <v>240</v>
      </c>
      <c r="I214" s="155">
        <f>'Прил 7'!J207</f>
        <v>11782514.18</v>
      </c>
    </row>
    <row r="215" spans="1:9" ht="16.5" hidden="1" customHeight="1" thickBot="1" x14ac:dyDescent="0.3">
      <c r="A215" s="74" t="s">
        <v>286</v>
      </c>
      <c r="B215" s="169" t="s">
        <v>99</v>
      </c>
      <c r="C215" s="169" t="s">
        <v>87</v>
      </c>
      <c r="D215" s="169" t="s">
        <v>87</v>
      </c>
      <c r="E215" s="170">
        <v>3</v>
      </c>
      <c r="F215" s="169" t="s">
        <v>83</v>
      </c>
      <c r="G215" s="170">
        <v>29490</v>
      </c>
      <c r="H215" s="170"/>
      <c r="I215" s="155">
        <f>I216</f>
        <v>0</v>
      </c>
    </row>
    <row r="216" spans="1:9" ht="32.25" hidden="1" customHeight="1" thickBot="1" x14ac:dyDescent="0.3">
      <c r="A216" s="74" t="s">
        <v>90</v>
      </c>
      <c r="B216" s="169" t="s">
        <v>99</v>
      </c>
      <c r="C216" s="169" t="s">
        <v>87</v>
      </c>
      <c r="D216" s="169" t="s">
        <v>87</v>
      </c>
      <c r="E216" s="170">
        <v>3</v>
      </c>
      <c r="F216" s="169" t="s">
        <v>83</v>
      </c>
      <c r="G216" s="170">
        <v>29490</v>
      </c>
      <c r="H216" s="170">
        <v>240</v>
      </c>
      <c r="I216" s="155">
        <f>'Прил 7'!J209</f>
        <v>0</v>
      </c>
    </row>
    <row r="217" spans="1:9" x14ac:dyDescent="0.25">
      <c r="A217" s="74" t="s">
        <v>287</v>
      </c>
      <c r="B217" s="169" t="s">
        <v>99</v>
      </c>
      <c r="C217" s="169" t="s">
        <v>87</v>
      </c>
      <c r="D217" s="169" t="s">
        <v>87</v>
      </c>
      <c r="E217" s="170">
        <v>3</v>
      </c>
      <c r="F217" s="169" t="s">
        <v>83</v>
      </c>
      <c r="G217" s="169" t="s">
        <v>288</v>
      </c>
      <c r="H217" s="170"/>
      <c r="I217" s="155">
        <f>I218</f>
        <v>4856224.33</v>
      </c>
    </row>
    <row r="218" spans="1:9" ht="31.5" x14ac:dyDescent="0.25">
      <c r="A218" s="74" t="s">
        <v>90</v>
      </c>
      <c r="B218" s="169" t="s">
        <v>99</v>
      </c>
      <c r="C218" s="169" t="s">
        <v>87</v>
      </c>
      <c r="D218" s="169" t="s">
        <v>87</v>
      </c>
      <c r="E218" s="170">
        <v>3</v>
      </c>
      <c r="F218" s="169" t="s">
        <v>83</v>
      </c>
      <c r="G218" s="169" t="s">
        <v>288</v>
      </c>
      <c r="H218" s="170">
        <v>240</v>
      </c>
      <c r="I218" s="155">
        <f>'Прил 7'!J211</f>
        <v>4856224.33</v>
      </c>
    </row>
    <row r="219" spans="1:9" hidden="1" x14ac:dyDescent="0.25">
      <c r="A219" s="74" t="s">
        <v>289</v>
      </c>
      <c r="B219" s="169" t="s">
        <v>99</v>
      </c>
      <c r="C219" s="169" t="s">
        <v>87</v>
      </c>
      <c r="D219" s="169" t="s">
        <v>87</v>
      </c>
      <c r="E219" s="170">
        <v>3</v>
      </c>
      <c r="F219" s="169" t="s">
        <v>83</v>
      </c>
      <c r="G219" s="169" t="s">
        <v>290</v>
      </c>
      <c r="H219" s="170"/>
      <c r="I219" s="155">
        <f>I220</f>
        <v>0</v>
      </c>
    </row>
    <row r="220" spans="1:9" ht="31.5" hidden="1" x14ac:dyDescent="0.25">
      <c r="A220" s="74" t="s">
        <v>90</v>
      </c>
      <c r="B220" s="169" t="s">
        <v>99</v>
      </c>
      <c r="C220" s="169" t="s">
        <v>87</v>
      </c>
      <c r="D220" s="169" t="s">
        <v>87</v>
      </c>
      <c r="E220" s="170">
        <v>3</v>
      </c>
      <c r="F220" s="169" t="s">
        <v>83</v>
      </c>
      <c r="G220" s="169" t="s">
        <v>290</v>
      </c>
      <c r="H220" s="170">
        <v>240</v>
      </c>
      <c r="I220" s="155">
        <f>'Прил 7'!J213</f>
        <v>0</v>
      </c>
    </row>
    <row r="221" spans="1:9" x14ac:dyDescent="0.25">
      <c r="A221" s="74" t="s">
        <v>291</v>
      </c>
      <c r="B221" s="169" t="s">
        <v>99</v>
      </c>
      <c r="C221" s="169" t="s">
        <v>87</v>
      </c>
      <c r="D221" s="169" t="s">
        <v>87</v>
      </c>
      <c r="E221" s="170">
        <v>3</v>
      </c>
      <c r="F221" s="169" t="s">
        <v>83</v>
      </c>
      <c r="G221" s="169" t="s">
        <v>292</v>
      </c>
      <c r="H221" s="170"/>
      <c r="I221" s="155">
        <f>I222</f>
        <v>1200000</v>
      </c>
    </row>
    <row r="222" spans="1:9" ht="31.5" x14ac:dyDescent="0.25">
      <c r="A222" s="74" t="s">
        <v>90</v>
      </c>
      <c r="B222" s="169" t="s">
        <v>99</v>
      </c>
      <c r="C222" s="169" t="s">
        <v>87</v>
      </c>
      <c r="D222" s="169" t="s">
        <v>87</v>
      </c>
      <c r="E222" s="170">
        <v>3</v>
      </c>
      <c r="F222" s="169" t="s">
        <v>83</v>
      </c>
      <c r="G222" s="169" t="s">
        <v>292</v>
      </c>
      <c r="H222" s="170">
        <v>240</v>
      </c>
      <c r="I222" s="155">
        <f>'Прил 7'!J215</f>
        <v>1200000</v>
      </c>
    </row>
    <row r="223" spans="1:9" ht="47.25" x14ac:dyDescent="0.25">
      <c r="A223" s="74" t="s">
        <v>293</v>
      </c>
      <c r="B223" s="169" t="s">
        <v>99</v>
      </c>
      <c r="C223" s="169" t="s">
        <v>87</v>
      </c>
      <c r="D223" s="169" t="s">
        <v>123</v>
      </c>
      <c r="E223" s="170">
        <v>0</v>
      </c>
      <c r="F223" s="169" t="s">
        <v>83</v>
      </c>
      <c r="G223" s="169" t="s">
        <v>84</v>
      </c>
      <c r="H223" s="170"/>
      <c r="I223" s="155">
        <f>I224</f>
        <v>767.57</v>
      </c>
    </row>
    <row r="224" spans="1:9" ht="31.5" x14ac:dyDescent="0.25">
      <c r="A224" s="74" t="s">
        <v>294</v>
      </c>
      <c r="B224" s="169" t="s">
        <v>99</v>
      </c>
      <c r="C224" s="169" t="s">
        <v>87</v>
      </c>
      <c r="D224" s="169" t="s">
        <v>123</v>
      </c>
      <c r="E224" s="170">
        <v>1</v>
      </c>
      <c r="F224" s="169" t="s">
        <v>83</v>
      </c>
      <c r="G224" s="169" t="s">
        <v>84</v>
      </c>
      <c r="H224" s="170"/>
      <c r="I224" s="155">
        <f>I225+I228+I231</f>
        <v>767.57</v>
      </c>
    </row>
    <row r="225" spans="1:9" x14ac:dyDescent="0.25">
      <c r="A225" s="74" t="s">
        <v>295</v>
      </c>
      <c r="B225" s="169" t="s">
        <v>99</v>
      </c>
      <c r="C225" s="169" t="s">
        <v>87</v>
      </c>
      <c r="D225" s="169" t="s">
        <v>123</v>
      </c>
      <c r="E225" s="170">
        <v>1</v>
      </c>
      <c r="F225" s="169" t="s">
        <v>80</v>
      </c>
      <c r="G225" s="169" t="s">
        <v>84</v>
      </c>
      <c r="H225" s="170"/>
      <c r="I225" s="155">
        <f>I226</f>
        <v>767.57</v>
      </c>
    </row>
    <row r="226" spans="1:9" ht="78.75" x14ac:dyDescent="0.25">
      <c r="A226" s="74" t="s">
        <v>296</v>
      </c>
      <c r="B226" s="169" t="s">
        <v>99</v>
      </c>
      <c r="C226" s="169" t="s">
        <v>87</v>
      </c>
      <c r="D226" s="169" t="s">
        <v>123</v>
      </c>
      <c r="E226" s="170">
        <v>1</v>
      </c>
      <c r="F226" s="169" t="s">
        <v>80</v>
      </c>
      <c r="G226" s="169" t="s">
        <v>297</v>
      </c>
      <c r="H226" s="170"/>
      <c r="I226" s="155">
        <f>I227</f>
        <v>767.57</v>
      </c>
    </row>
    <row r="227" spans="1:9" ht="31.5" x14ac:dyDescent="0.25">
      <c r="A227" s="74" t="s">
        <v>90</v>
      </c>
      <c r="B227" s="169" t="s">
        <v>99</v>
      </c>
      <c r="C227" s="169" t="s">
        <v>87</v>
      </c>
      <c r="D227" s="169" t="s">
        <v>123</v>
      </c>
      <c r="E227" s="170">
        <v>1</v>
      </c>
      <c r="F227" s="169" t="s">
        <v>80</v>
      </c>
      <c r="G227" s="169" t="s">
        <v>297</v>
      </c>
      <c r="H227" s="170">
        <v>240</v>
      </c>
      <c r="I227" s="155">
        <f>'Прил 7'!J220</f>
        <v>767.57</v>
      </c>
    </row>
    <row r="228" spans="1:9" hidden="1" x14ac:dyDescent="0.25">
      <c r="A228" s="74" t="s">
        <v>298</v>
      </c>
      <c r="B228" s="169" t="s">
        <v>99</v>
      </c>
      <c r="C228" s="169" t="s">
        <v>87</v>
      </c>
      <c r="D228" s="169" t="s">
        <v>123</v>
      </c>
      <c r="E228" s="170">
        <v>1</v>
      </c>
      <c r="F228" s="169" t="s">
        <v>81</v>
      </c>
      <c r="G228" s="169" t="s">
        <v>84</v>
      </c>
      <c r="H228" s="170"/>
      <c r="I228" s="155">
        <f>I229</f>
        <v>0</v>
      </c>
    </row>
    <row r="229" spans="1:9" ht="78.75" hidden="1" x14ac:dyDescent="0.25">
      <c r="A229" s="74" t="s">
        <v>296</v>
      </c>
      <c r="B229" s="169" t="s">
        <v>99</v>
      </c>
      <c r="C229" s="169" t="s">
        <v>87</v>
      </c>
      <c r="D229" s="169" t="s">
        <v>123</v>
      </c>
      <c r="E229" s="170">
        <v>1</v>
      </c>
      <c r="F229" s="169" t="s">
        <v>81</v>
      </c>
      <c r="G229" s="169" t="s">
        <v>297</v>
      </c>
      <c r="H229" s="170"/>
      <c r="I229" s="155">
        <f>I230</f>
        <v>0</v>
      </c>
    </row>
    <row r="230" spans="1:9" ht="31.5" hidden="1" x14ac:dyDescent="0.25">
      <c r="A230" s="74" t="s">
        <v>90</v>
      </c>
      <c r="B230" s="169" t="s">
        <v>99</v>
      </c>
      <c r="C230" s="169" t="s">
        <v>87</v>
      </c>
      <c r="D230" s="169" t="s">
        <v>123</v>
      </c>
      <c r="E230" s="170">
        <v>1</v>
      </c>
      <c r="F230" s="169" t="s">
        <v>81</v>
      </c>
      <c r="G230" s="169" t="s">
        <v>297</v>
      </c>
      <c r="H230" s="170">
        <v>240</v>
      </c>
      <c r="I230" s="155"/>
    </row>
    <row r="231" spans="1:9" ht="78.75" hidden="1" x14ac:dyDescent="0.25">
      <c r="A231" s="74" t="s">
        <v>299</v>
      </c>
      <c r="B231" s="169" t="s">
        <v>99</v>
      </c>
      <c r="C231" s="169" t="s">
        <v>87</v>
      </c>
      <c r="D231" s="169" t="s">
        <v>123</v>
      </c>
      <c r="E231" s="170">
        <v>1</v>
      </c>
      <c r="F231" s="169" t="s">
        <v>133</v>
      </c>
      <c r="G231" s="169" t="s">
        <v>84</v>
      </c>
      <c r="H231" s="170"/>
      <c r="I231" s="155">
        <f>I232</f>
        <v>0</v>
      </c>
    </row>
    <row r="232" spans="1:9" ht="78.75" hidden="1" x14ac:dyDescent="0.25">
      <c r="A232" s="74" t="s">
        <v>296</v>
      </c>
      <c r="B232" s="169" t="s">
        <v>99</v>
      </c>
      <c r="C232" s="169" t="s">
        <v>87</v>
      </c>
      <c r="D232" s="169" t="s">
        <v>123</v>
      </c>
      <c r="E232" s="170">
        <v>1</v>
      </c>
      <c r="F232" s="169" t="s">
        <v>133</v>
      </c>
      <c r="G232" s="169" t="s">
        <v>134</v>
      </c>
      <c r="H232" s="170"/>
      <c r="I232" s="155">
        <f>I233</f>
        <v>0</v>
      </c>
    </row>
    <row r="233" spans="1:9" hidden="1" x14ac:dyDescent="0.25">
      <c r="A233" s="78" t="s">
        <v>171</v>
      </c>
      <c r="B233" s="169" t="s">
        <v>99</v>
      </c>
      <c r="C233" s="169" t="s">
        <v>87</v>
      </c>
      <c r="D233" s="169" t="s">
        <v>123</v>
      </c>
      <c r="E233" s="170">
        <v>1</v>
      </c>
      <c r="F233" s="169" t="s">
        <v>133</v>
      </c>
      <c r="G233" s="169" t="s">
        <v>134</v>
      </c>
      <c r="H233" s="170">
        <v>540</v>
      </c>
      <c r="I233" s="155">
        <f>'Прил 7'!J226</f>
        <v>0</v>
      </c>
    </row>
    <row r="234" spans="1:9" x14ac:dyDescent="0.25">
      <c r="A234" s="74" t="s">
        <v>171</v>
      </c>
      <c r="B234" s="215" t="s">
        <v>99</v>
      </c>
      <c r="C234" s="215" t="s">
        <v>87</v>
      </c>
      <c r="D234" s="215" t="s">
        <v>168</v>
      </c>
      <c r="E234" s="215" t="s">
        <v>82</v>
      </c>
      <c r="F234" s="215" t="s">
        <v>83</v>
      </c>
      <c r="G234" s="215" t="s">
        <v>84</v>
      </c>
      <c r="H234" s="216"/>
      <c r="I234" s="155">
        <f>I235</f>
        <v>654900</v>
      </c>
    </row>
    <row r="235" spans="1:9" ht="47.25" x14ac:dyDescent="0.25">
      <c r="A235" s="74" t="s">
        <v>166</v>
      </c>
      <c r="B235" s="215" t="s">
        <v>99</v>
      </c>
      <c r="C235" s="215" t="s">
        <v>87</v>
      </c>
      <c r="D235" s="215" t="s">
        <v>168</v>
      </c>
      <c r="E235" s="215" t="s">
        <v>88</v>
      </c>
      <c r="F235" s="215" t="s">
        <v>83</v>
      </c>
      <c r="G235" s="215" t="s">
        <v>84</v>
      </c>
      <c r="H235" s="216"/>
      <c r="I235" s="155">
        <f>I236</f>
        <v>654900</v>
      </c>
    </row>
    <row r="236" spans="1:9" ht="31.5" x14ac:dyDescent="0.25">
      <c r="A236" s="74" t="s">
        <v>475</v>
      </c>
      <c r="B236" s="215" t="s">
        <v>99</v>
      </c>
      <c r="C236" s="215" t="s">
        <v>87</v>
      </c>
      <c r="D236" s="215">
        <v>97</v>
      </c>
      <c r="E236" s="216">
        <v>2</v>
      </c>
      <c r="F236" s="215" t="s">
        <v>83</v>
      </c>
      <c r="G236" s="216">
        <v>85200</v>
      </c>
      <c r="H236" s="215"/>
      <c r="I236" s="155">
        <f>I237</f>
        <v>654900</v>
      </c>
    </row>
    <row r="237" spans="1:9" x14ac:dyDescent="0.25">
      <c r="A237" s="77" t="s">
        <v>171</v>
      </c>
      <c r="B237" s="215" t="s">
        <v>99</v>
      </c>
      <c r="C237" s="215" t="s">
        <v>87</v>
      </c>
      <c r="D237" s="215">
        <v>97</v>
      </c>
      <c r="E237" s="216">
        <v>2</v>
      </c>
      <c r="F237" s="215" t="s">
        <v>83</v>
      </c>
      <c r="G237" s="216">
        <v>85200</v>
      </c>
      <c r="H237" s="215" t="s">
        <v>476</v>
      </c>
      <c r="I237" s="155">
        <f>'Прил 7'!J230</f>
        <v>654900</v>
      </c>
    </row>
    <row r="238" spans="1:9" x14ac:dyDescent="0.25">
      <c r="A238" s="74" t="s">
        <v>300</v>
      </c>
      <c r="B238" s="169" t="s">
        <v>99</v>
      </c>
      <c r="C238" s="169" t="s">
        <v>99</v>
      </c>
      <c r="D238" s="169" t="s">
        <v>83</v>
      </c>
      <c r="E238" s="170">
        <v>0</v>
      </c>
      <c r="F238" s="169" t="s">
        <v>83</v>
      </c>
      <c r="G238" s="169" t="s">
        <v>84</v>
      </c>
      <c r="H238" s="170"/>
      <c r="I238" s="155">
        <f>I239+I245</f>
        <v>25461527.170000002</v>
      </c>
    </row>
    <row r="239" spans="1:9" ht="47.25" x14ac:dyDescent="0.25">
      <c r="A239" s="73" t="s">
        <v>241</v>
      </c>
      <c r="B239" s="169" t="s">
        <v>99</v>
      </c>
      <c r="C239" s="169" t="s">
        <v>99</v>
      </c>
      <c r="D239" s="169" t="s">
        <v>87</v>
      </c>
      <c r="E239" s="170">
        <v>0</v>
      </c>
      <c r="F239" s="169" t="s">
        <v>83</v>
      </c>
      <c r="G239" s="169" t="s">
        <v>84</v>
      </c>
      <c r="H239" s="170"/>
      <c r="I239" s="155">
        <f>I240</f>
        <v>24723527.170000002</v>
      </c>
    </row>
    <row r="240" spans="1:9" x14ac:dyDescent="0.25">
      <c r="A240" s="74" t="s">
        <v>301</v>
      </c>
      <c r="B240" s="169" t="s">
        <v>99</v>
      </c>
      <c r="C240" s="169" t="s">
        <v>99</v>
      </c>
      <c r="D240" s="169" t="s">
        <v>87</v>
      </c>
      <c r="E240" s="170">
        <v>4</v>
      </c>
      <c r="F240" s="169" t="s">
        <v>83</v>
      </c>
      <c r="G240" s="169" t="s">
        <v>84</v>
      </c>
      <c r="H240" s="170"/>
      <c r="I240" s="155">
        <f>I241</f>
        <v>24723527.170000002</v>
      </c>
    </row>
    <row r="241" spans="1:9" ht="31.5" x14ac:dyDescent="0.25">
      <c r="A241" s="74" t="s">
        <v>302</v>
      </c>
      <c r="B241" s="169" t="s">
        <v>99</v>
      </c>
      <c r="C241" s="169" t="s">
        <v>99</v>
      </c>
      <c r="D241" s="169" t="s">
        <v>87</v>
      </c>
      <c r="E241" s="170">
        <v>4</v>
      </c>
      <c r="F241" s="169" t="s">
        <v>83</v>
      </c>
      <c r="G241" s="169" t="s">
        <v>303</v>
      </c>
      <c r="H241" s="170"/>
      <c r="I241" s="155">
        <f>SUM(I242:I244)</f>
        <v>24723527.170000002</v>
      </c>
    </row>
    <row r="242" spans="1:9" x14ac:dyDescent="0.25">
      <c r="A242" s="73" t="s">
        <v>304</v>
      </c>
      <c r="B242" s="169" t="s">
        <v>99</v>
      </c>
      <c r="C242" s="169" t="s">
        <v>99</v>
      </c>
      <c r="D242" s="169" t="s">
        <v>87</v>
      </c>
      <c r="E242" s="170">
        <v>4</v>
      </c>
      <c r="F242" s="169" t="s">
        <v>83</v>
      </c>
      <c r="G242" s="169" t="s">
        <v>303</v>
      </c>
      <c r="H242" s="170">
        <v>110</v>
      </c>
      <c r="I242" s="155">
        <f>'Прил 7'!J235</f>
        <v>20764794.57</v>
      </c>
    </row>
    <row r="243" spans="1:9" ht="31.5" x14ac:dyDescent="0.25">
      <c r="A243" s="74" t="s">
        <v>90</v>
      </c>
      <c r="B243" s="169" t="s">
        <v>99</v>
      </c>
      <c r="C243" s="169" t="s">
        <v>99</v>
      </c>
      <c r="D243" s="169" t="s">
        <v>87</v>
      </c>
      <c r="E243" s="170">
        <v>4</v>
      </c>
      <c r="F243" s="169" t="s">
        <v>83</v>
      </c>
      <c r="G243" s="169" t="s">
        <v>303</v>
      </c>
      <c r="H243" s="170">
        <v>240</v>
      </c>
      <c r="I243" s="155">
        <f>'Прил 7'!J236</f>
        <v>3908732.5999999996</v>
      </c>
    </row>
    <row r="244" spans="1:9" x14ac:dyDescent="0.25">
      <c r="A244" s="73" t="s">
        <v>92</v>
      </c>
      <c r="B244" s="169" t="s">
        <v>99</v>
      </c>
      <c r="C244" s="169" t="s">
        <v>99</v>
      </c>
      <c r="D244" s="169" t="s">
        <v>87</v>
      </c>
      <c r="E244" s="170">
        <v>4</v>
      </c>
      <c r="F244" s="169" t="s">
        <v>83</v>
      </c>
      <c r="G244" s="169" t="s">
        <v>303</v>
      </c>
      <c r="H244" s="170">
        <v>850</v>
      </c>
      <c r="I244" s="155">
        <f>'Прил 7'!J237</f>
        <v>50000</v>
      </c>
    </row>
    <row r="245" spans="1:9" ht="47.25" x14ac:dyDescent="0.25">
      <c r="A245" s="73" t="s">
        <v>193</v>
      </c>
      <c r="B245" s="169" t="s">
        <v>99</v>
      </c>
      <c r="C245" s="169" t="s">
        <v>99</v>
      </c>
      <c r="D245" s="169" t="s">
        <v>102</v>
      </c>
      <c r="E245" s="170">
        <v>0</v>
      </c>
      <c r="F245" s="169" t="s">
        <v>83</v>
      </c>
      <c r="G245" s="169" t="s">
        <v>84</v>
      </c>
      <c r="H245" s="170"/>
      <c r="I245" s="155">
        <f>I246</f>
        <v>738000</v>
      </c>
    </row>
    <row r="246" spans="1:9" x14ac:dyDescent="0.25">
      <c r="A246" s="73" t="s">
        <v>305</v>
      </c>
      <c r="B246" s="169" t="s">
        <v>99</v>
      </c>
      <c r="C246" s="169" t="s">
        <v>99</v>
      </c>
      <c r="D246" s="169" t="s">
        <v>102</v>
      </c>
      <c r="E246" s="170">
        <v>2</v>
      </c>
      <c r="F246" s="169" t="s">
        <v>83</v>
      </c>
      <c r="G246" s="169" t="s">
        <v>84</v>
      </c>
      <c r="H246" s="170"/>
      <c r="I246" s="155">
        <f>I247+I250</f>
        <v>738000</v>
      </c>
    </row>
    <row r="247" spans="1:9" x14ac:dyDescent="0.25">
      <c r="A247" s="73" t="s">
        <v>195</v>
      </c>
      <c r="B247" s="169" t="s">
        <v>99</v>
      </c>
      <c r="C247" s="169" t="s">
        <v>99</v>
      </c>
      <c r="D247" s="169" t="s">
        <v>102</v>
      </c>
      <c r="E247" s="170">
        <v>2</v>
      </c>
      <c r="F247" s="169" t="s">
        <v>80</v>
      </c>
      <c r="G247" s="169" t="s">
        <v>84</v>
      </c>
      <c r="H247" s="170"/>
      <c r="I247" s="155">
        <f>I248</f>
        <v>200000</v>
      </c>
    </row>
    <row r="248" spans="1:9" ht="31.5" x14ac:dyDescent="0.25">
      <c r="A248" s="74" t="s">
        <v>196</v>
      </c>
      <c r="B248" s="169" t="s">
        <v>99</v>
      </c>
      <c r="C248" s="169" t="s">
        <v>99</v>
      </c>
      <c r="D248" s="169" t="s">
        <v>102</v>
      </c>
      <c r="E248" s="169" t="s">
        <v>88</v>
      </c>
      <c r="F248" s="169" t="s">
        <v>80</v>
      </c>
      <c r="G248" s="169" t="s">
        <v>197</v>
      </c>
      <c r="H248" s="169"/>
      <c r="I248" s="155">
        <f>I249</f>
        <v>200000</v>
      </c>
    </row>
    <row r="249" spans="1:9" ht="31.5" x14ac:dyDescent="0.25">
      <c r="A249" s="74" t="s">
        <v>90</v>
      </c>
      <c r="B249" s="169" t="s">
        <v>99</v>
      </c>
      <c r="C249" s="169" t="s">
        <v>99</v>
      </c>
      <c r="D249" s="169" t="s">
        <v>102</v>
      </c>
      <c r="E249" s="169" t="s">
        <v>88</v>
      </c>
      <c r="F249" s="169" t="s">
        <v>80</v>
      </c>
      <c r="G249" s="169" t="s">
        <v>197</v>
      </c>
      <c r="H249" s="169" t="s">
        <v>91</v>
      </c>
      <c r="I249" s="155">
        <f>'Прил 7'!J242</f>
        <v>200000</v>
      </c>
    </row>
    <row r="250" spans="1:9" x14ac:dyDescent="0.25">
      <c r="A250" s="73" t="s">
        <v>306</v>
      </c>
      <c r="B250" s="169" t="s">
        <v>99</v>
      </c>
      <c r="C250" s="169" t="s">
        <v>99</v>
      </c>
      <c r="D250" s="169" t="s">
        <v>102</v>
      </c>
      <c r="E250" s="170">
        <v>2</v>
      </c>
      <c r="F250" s="169" t="s">
        <v>81</v>
      </c>
      <c r="G250" s="169"/>
      <c r="H250" s="170"/>
      <c r="I250" s="155">
        <f>I251</f>
        <v>538000</v>
      </c>
    </row>
    <row r="251" spans="1:9" ht="31.5" x14ac:dyDescent="0.25">
      <c r="A251" s="74" t="s">
        <v>196</v>
      </c>
      <c r="B251" s="169" t="s">
        <v>99</v>
      </c>
      <c r="C251" s="169" t="s">
        <v>99</v>
      </c>
      <c r="D251" s="169" t="s">
        <v>102</v>
      </c>
      <c r="E251" s="169" t="s">
        <v>88</v>
      </c>
      <c r="F251" s="169" t="s">
        <v>81</v>
      </c>
      <c r="G251" s="169" t="s">
        <v>197</v>
      </c>
      <c r="H251" s="169"/>
      <c r="I251" s="155">
        <f>I252</f>
        <v>538000</v>
      </c>
    </row>
    <row r="252" spans="1:9" ht="31.5" x14ac:dyDescent="0.25">
      <c r="A252" s="74" t="s">
        <v>90</v>
      </c>
      <c r="B252" s="169" t="s">
        <v>99</v>
      </c>
      <c r="C252" s="169" t="s">
        <v>99</v>
      </c>
      <c r="D252" s="169" t="s">
        <v>102</v>
      </c>
      <c r="E252" s="169" t="s">
        <v>88</v>
      </c>
      <c r="F252" s="169" t="s">
        <v>81</v>
      </c>
      <c r="G252" s="169" t="s">
        <v>197</v>
      </c>
      <c r="H252" s="169" t="s">
        <v>91</v>
      </c>
      <c r="I252" s="155">
        <f>'Прил 7'!J245</f>
        <v>538000</v>
      </c>
    </row>
    <row r="253" spans="1:9" x14ac:dyDescent="0.25">
      <c r="A253" s="79" t="s">
        <v>135</v>
      </c>
      <c r="B253" s="169" t="s">
        <v>102</v>
      </c>
      <c r="C253" s="169"/>
      <c r="D253" s="169"/>
      <c r="E253" s="170"/>
      <c r="F253" s="169"/>
      <c r="G253" s="169"/>
      <c r="H253" s="170"/>
      <c r="I253" s="154">
        <f>I254+I258</f>
        <v>3006737</v>
      </c>
    </row>
    <row r="254" spans="1:9" x14ac:dyDescent="0.25">
      <c r="A254" s="80" t="s">
        <v>136</v>
      </c>
      <c r="B254" s="169" t="s">
        <v>102</v>
      </c>
      <c r="C254" s="169" t="s">
        <v>99</v>
      </c>
      <c r="D254" s="169"/>
      <c r="E254" s="170"/>
      <c r="F254" s="169"/>
      <c r="G254" s="169"/>
      <c r="H254" s="170"/>
      <c r="I254" s="155">
        <f>I255</f>
        <v>20000</v>
      </c>
    </row>
    <row r="255" spans="1:9" ht="78.75" x14ac:dyDescent="0.25">
      <c r="A255" s="73" t="s">
        <v>307</v>
      </c>
      <c r="B255" s="169" t="s">
        <v>102</v>
      </c>
      <c r="C255" s="169" t="s">
        <v>99</v>
      </c>
      <c r="D255" s="169" t="s">
        <v>115</v>
      </c>
      <c r="E255" s="170">
        <v>0</v>
      </c>
      <c r="F255" s="169" t="s">
        <v>83</v>
      </c>
      <c r="G255" s="169" t="s">
        <v>84</v>
      </c>
      <c r="H255" s="170"/>
      <c r="I255" s="155">
        <f>I256</f>
        <v>20000</v>
      </c>
    </row>
    <row r="256" spans="1:9" x14ac:dyDescent="0.25">
      <c r="A256" s="74" t="s">
        <v>308</v>
      </c>
      <c r="B256" s="169" t="s">
        <v>102</v>
      </c>
      <c r="C256" s="169" t="s">
        <v>99</v>
      </c>
      <c r="D256" s="169" t="s">
        <v>115</v>
      </c>
      <c r="E256" s="170">
        <v>0</v>
      </c>
      <c r="F256" s="169" t="s">
        <v>83</v>
      </c>
      <c r="G256" s="169" t="s">
        <v>309</v>
      </c>
      <c r="H256" s="170"/>
      <c r="I256" s="155">
        <f>I257</f>
        <v>20000</v>
      </c>
    </row>
    <row r="257" spans="1:9" ht="31.5" x14ac:dyDescent="0.25">
      <c r="A257" s="74" t="s">
        <v>90</v>
      </c>
      <c r="B257" s="169" t="s">
        <v>102</v>
      </c>
      <c r="C257" s="169" t="s">
        <v>99</v>
      </c>
      <c r="D257" s="169" t="s">
        <v>115</v>
      </c>
      <c r="E257" s="170">
        <v>0</v>
      </c>
      <c r="F257" s="169" t="s">
        <v>83</v>
      </c>
      <c r="G257" s="169" t="s">
        <v>309</v>
      </c>
      <c r="H257" s="170">
        <v>240</v>
      </c>
      <c r="I257" s="155">
        <f>'Прил 7'!J250</f>
        <v>20000</v>
      </c>
    </row>
    <row r="258" spans="1:9" x14ac:dyDescent="0.25">
      <c r="A258" s="73" t="s">
        <v>137</v>
      </c>
      <c r="B258" s="169" t="s">
        <v>102</v>
      </c>
      <c r="C258" s="169" t="s">
        <v>102</v>
      </c>
      <c r="D258" s="169"/>
      <c r="E258" s="170"/>
      <c r="F258" s="169"/>
      <c r="G258" s="169"/>
      <c r="H258" s="170"/>
      <c r="I258" s="154">
        <f>I259</f>
        <v>2986737</v>
      </c>
    </row>
    <row r="259" spans="1:9" ht="47.25" x14ac:dyDescent="0.25">
      <c r="A259" s="74" t="s">
        <v>310</v>
      </c>
      <c r="B259" s="169" t="s">
        <v>102</v>
      </c>
      <c r="C259" s="169" t="s">
        <v>102</v>
      </c>
      <c r="D259" s="169" t="s">
        <v>101</v>
      </c>
      <c r="E259" s="170">
        <v>0</v>
      </c>
      <c r="F259" s="169" t="s">
        <v>83</v>
      </c>
      <c r="G259" s="169" t="s">
        <v>84</v>
      </c>
      <c r="H259" s="170"/>
      <c r="I259" s="154">
        <f>I260</f>
        <v>2986737</v>
      </c>
    </row>
    <row r="260" spans="1:9" x14ac:dyDescent="0.25">
      <c r="A260" s="73" t="s">
        <v>137</v>
      </c>
      <c r="B260" s="169" t="s">
        <v>102</v>
      </c>
      <c r="C260" s="169" t="s">
        <v>102</v>
      </c>
      <c r="D260" s="169" t="s">
        <v>101</v>
      </c>
      <c r="E260" s="170">
        <v>1</v>
      </c>
      <c r="F260" s="169" t="s">
        <v>83</v>
      </c>
      <c r="G260" s="169" t="s">
        <v>84</v>
      </c>
      <c r="H260" s="170"/>
      <c r="I260" s="154">
        <f>I261+I263</f>
        <v>2986737</v>
      </c>
    </row>
    <row r="261" spans="1:9" x14ac:dyDescent="0.25">
      <c r="A261" s="73" t="s">
        <v>311</v>
      </c>
      <c r="B261" s="169" t="s">
        <v>102</v>
      </c>
      <c r="C261" s="169" t="s">
        <v>102</v>
      </c>
      <c r="D261" s="169" t="s">
        <v>101</v>
      </c>
      <c r="E261" s="170">
        <v>1</v>
      </c>
      <c r="F261" s="169" t="s">
        <v>83</v>
      </c>
      <c r="G261" s="169" t="s">
        <v>312</v>
      </c>
      <c r="H261" s="170"/>
      <c r="I261" s="154">
        <f>I262</f>
        <v>150120.6</v>
      </c>
    </row>
    <row r="262" spans="1:9" x14ac:dyDescent="0.25">
      <c r="A262" s="73" t="s">
        <v>304</v>
      </c>
      <c r="B262" s="169" t="s">
        <v>102</v>
      </c>
      <c r="C262" s="169" t="s">
        <v>102</v>
      </c>
      <c r="D262" s="169" t="s">
        <v>101</v>
      </c>
      <c r="E262" s="170">
        <v>1</v>
      </c>
      <c r="F262" s="169" t="s">
        <v>83</v>
      </c>
      <c r="G262" s="169" t="s">
        <v>312</v>
      </c>
      <c r="H262" s="170">
        <v>110</v>
      </c>
      <c r="I262" s="154">
        <f>'Прил 7'!J255</f>
        <v>150120.6</v>
      </c>
    </row>
    <row r="263" spans="1:9" x14ac:dyDescent="0.25">
      <c r="A263" s="73" t="s">
        <v>313</v>
      </c>
      <c r="B263" s="169" t="s">
        <v>102</v>
      </c>
      <c r="C263" s="169" t="s">
        <v>102</v>
      </c>
      <c r="D263" s="169" t="s">
        <v>101</v>
      </c>
      <c r="E263" s="170">
        <v>1</v>
      </c>
      <c r="F263" s="169" t="s">
        <v>83</v>
      </c>
      <c r="G263" s="169" t="s">
        <v>314</v>
      </c>
      <c r="H263" s="170"/>
      <c r="I263" s="154">
        <f>I264</f>
        <v>2836616.4</v>
      </c>
    </row>
    <row r="264" spans="1:9" x14ac:dyDescent="0.25">
      <c r="A264" s="74" t="s">
        <v>118</v>
      </c>
      <c r="B264" s="169" t="s">
        <v>102</v>
      </c>
      <c r="C264" s="169" t="s">
        <v>102</v>
      </c>
      <c r="D264" s="169" t="s">
        <v>101</v>
      </c>
      <c r="E264" s="170">
        <v>1</v>
      </c>
      <c r="F264" s="169" t="s">
        <v>83</v>
      </c>
      <c r="G264" s="169" t="s">
        <v>314</v>
      </c>
      <c r="H264" s="170">
        <v>520</v>
      </c>
      <c r="I264" s="154">
        <f>'Прил 7'!J257</f>
        <v>2836616.4</v>
      </c>
    </row>
    <row r="265" spans="1:9" x14ac:dyDescent="0.25">
      <c r="A265" s="79" t="s">
        <v>315</v>
      </c>
      <c r="B265" s="169" t="s">
        <v>125</v>
      </c>
      <c r="C265" s="169"/>
      <c r="D265" s="169"/>
      <c r="E265" s="170"/>
      <c r="F265" s="169"/>
      <c r="G265" s="169"/>
      <c r="H265" s="170"/>
      <c r="I265" s="154">
        <f>I266+I280</f>
        <v>27335155.129999999</v>
      </c>
    </row>
    <row r="266" spans="1:9" x14ac:dyDescent="0.25">
      <c r="A266" s="73" t="s">
        <v>138</v>
      </c>
      <c r="B266" s="169" t="s">
        <v>125</v>
      </c>
      <c r="C266" s="170" t="s">
        <v>80</v>
      </c>
      <c r="D266" s="169" t="s">
        <v>148</v>
      </c>
      <c r="E266" s="170"/>
      <c r="F266" s="169"/>
      <c r="G266" s="169"/>
      <c r="H266" s="170" t="s">
        <v>149</v>
      </c>
      <c r="I266" s="154">
        <f>I267+I274</f>
        <v>26181272.5</v>
      </c>
    </row>
    <row r="267" spans="1:9" ht="47.25" x14ac:dyDescent="0.25">
      <c r="A267" s="74" t="s">
        <v>310</v>
      </c>
      <c r="B267" s="169" t="s">
        <v>125</v>
      </c>
      <c r="C267" s="169" t="s">
        <v>80</v>
      </c>
      <c r="D267" s="169" t="s">
        <v>101</v>
      </c>
      <c r="E267" s="170">
        <v>0</v>
      </c>
      <c r="F267" s="169" t="s">
        <v>83</v>
      </c>
      <c r="G267" s="169" t="s">
        <v>84</v>
      </c>
      <c r="H267" s="170"/>
      <c r="I267" s="154">
        <f>I268+I271</f>
        <v>24188379.68</v>
      </c>
    </row>
    <row r="268" spans="1:9" x14ac:dyDescent="0.25">
      <c r="A268" s="74" t="s">
        <v>316</v>
      </c>
      <c r="B268" s="169" t="s">
        <v>125</v>
      </c>
      <c r="C268" s="169" t="s">
        <v>80</v>
      </c>
      <c r="D268" s="169" t="s">
        <v>101</v>
      </c>
      <c r="E268" s="170">
        <v>2</v>
      </c>
      <c r="F268" s="169" t="s">
        <v>83</v>
      </c>
      <c r="G268" s="169" t="s">
        <v>84</v>
      </c>
      <c r="H268" s="170"/>
      <c r="I268" s="154">
        <f>I269</f>
        <v>7532459.54</v>
      </c>
    </row>
    <row r="269" spans="1:9" ht="31.5" x14ac:dyDescent="0.25">
      <c r="A269" s="74" t="s">
        <v>302</v>
      </c>
      <c r="B269" s="169" t="s">
        <v>125</v>
      </c>
      <c r="C269" s="169" t="s">
        <v>80</v>
      </c>
      <c r="D269" s="169" t="s">
        <v>101</v>
      </c>
      <c r="E269" s="170">
        <v>2</v>
      </c>
      <c r="F269" s="169" t="s">
        <v>83</v>
      </c>
      <c r="G269" s="169" t="s">
        <v>303</v>
      </c>
      <c r="H269" s="170"/>
      <c r="I269" s="154">
        <f>SUM(I270:I270)</f>
        <v>7532459.54</v>
      </c>
    </row>
    <row r="270" spans="1:9" x14ac:dyDescent="0.25">
      <c r="A270" s="73" t="s">
        <v>126</v>
      </c>
      <c r="B270" s="169" t="s">
        <v>125</v>
      </c>
      <c r="C270" s="169" t="s">
        <v>80</v>
      </c>
      <c r="D270" s="169" t="s">
        <v>101</v>
      </c>
      <c r="E270" s="170">
        <v>2</v>
      </c>
      <c r="F270" s="169" t="s">
        <v>83</v>
      </c>
      <c r="G270" s="169" t="s">
        <v>303</v>
      </c>
      <c r="H270" s="223">
        <v>620</v>
      </c>
      <c r="I270" s="154">
        <f>'Прил 7'!J263</f>
        <v>7532459.54</v>
      </c>
    </row>
    <row r="271" spans="1:9" x14ac:dyDescent="0.25">
      <c r="A271" s="74" t="s">
        <v>317</v>
      </c>
      <c r="B271" s="169" t="s">
        <v>125</v>
      </c>
      <c r="C271" s="169" t="s">
        <v>80</v>
      </c>
      <c r="D271" s="169" t="s">
        <v>101</v>
      </c>
      <c r="E271" s="170">
        <v>5</v>
      </c>
      <c r="F271" s="169" t="s">
        <v>83</v>
      </c>
      <c r="G271" s="169" t="s">
        <v>84</v>
      </c>
      <c r="H271" s="170"/>
      <c r="I271" s="154">
        <f>I272</f>
        <v>16655920.140000001</v>
      </c>
    </row>
    <row r="272" spans="1:9" ht="31.5" x14ac:dyDescent="0.25">
      <c r="A272" s="74" t="s">
        <v>302</v>
      </c>
      <c r="B272" s="169" t="s">
        <v>125</v>
      </c>
      <c r="C272" s="169" t="s">
        <v>80</v>
      </c>
      <c r="D272" s="169" t="s">
        <v>101</v>
      </c>
      <c r="E272" s="170">
        <v>5</v>
      </c>
      <c r="F272" s="169" t="s">
        <v>83</v>
      </c>
      <c r="G272" s="169" t="s">
        <v>303</v>
      </c>
      <c r="H272" s="170"/>
      <c r="I272" s="154">
        <f>I273</f>
        <v>16655920.140000001</v>
      </c>
    </row>
    <row r="273" spans="1:9" x14ac:dyDescent="0.25">
      <c r="A273" s="73" t="s">
        <v>126</v>
      </c>
      <c r="B273" s="169" t="s">
        <v>125</v>
      </c>
      <c r="C273" s="169" t="s">
        <v>80</v>
      </c>
      <c r="D273" s="169" t="s">
        <v>101</v>
      </c>
      <c r="E273" s="170">
        <v>5</v>
      </c>
      <c r="F273" s="169" t="s">
        <v>83</v>
      </c>
      <c r="G273" s="169" t="s">
        <v>303</v>
      </c>
      <c r="H273" s="170">
        <v>620</v>
      </c>
      <c r="I273" s="154">
        <f>'Прил 7'!J266</f>
        <v>16655920.140000001</v>
      </c>
    </row>
    <row r="274" spans="1:9" x14ac:dyDescent="0.25">
      <c r="A274" s="74" t="s">
        <v>95</v>
      </c>
      <c r="B274" s="215" t="s">
        <v>125</v>
      </c>
      <c r="C274" s="215" t="s">
        <v>80</v>
      </c>
      <c r="D274" s="215" t="s">
        <v>96</v>
      </c>
      <c r="E274" s="216">
        <v>0</v>
      </c>
      <c r="F274" s="215" t="s">
        <v>82</v>
      </c>
      <c r="G274" s="215" t="s">
        <v>84</v>
      </c>
      <c r="H274" s="215"/>
      <c r="I274" s="155">
        <f>I275</f>
        <v>1992892.82</v>
      </c>
    </row>
    <row r="275" spans="1:9" x14ac:dyDescent="0.25">
      <c r="A275" s="74" t="s">
        <v>218</v>
      </c>
      <c r="B275" s="215" t="s">
        <v>125</v>
      </c>
      <c r="C275" s="215" t="s">
        <v>80</v>
      </c>
      <c r="D275" s="215" t="s">
        <v>96</v>
      </c>
      <c r="E275" s="216">
        <v>9</v>
      </c>
      <c r="F275" s="215" t="s">
        <v>82</v>
      </c>
      <c r="G275" s="215" t="s">
        <v>84</v>
      </c>
      <c r="H275" s="215"/>
      <c r="I275" s="155">
        <f>I276+I278</f>
        <v>1992892.82</v>
      </c>
    </row>
    <row r="276" spans="1:9" ht="63" x14ac:dyDescent="0.25">
      <c r="A276" s="74" t="s">
        <v>318</v>
      </c>
      <c r="B276" s="169" t="s">
        <v>125</v>
      </c>
      <c r="C276" s="169" t="s">
        <v>80</v>
      </c>
      <c r="D276" s="169" t="s">
        <v>96</v>
      </c>
      <c r="E276" s="170">
        <v>9</v>
      </c>
      <c r="F276" s="169" t="s">
        <v>83</v>
      </c>
      <c r="G276" s="169" t="s">
        <v>139</v>
      </c>
      <c r="H276" s="170"/>
      <c r="I276" s="154">
        <f>I277</f>
        <v>63952</v>
      </c>
    </row>
    <row r="277" spans="1:9" x14ac:dyDescent="0.25">
      <c r="A277" s="73" t="s">
        <v>126</v>
      </c>
      <c r="B277" s="169" t="s">
        <v>125</v>
      </c>
      <c r="C277" s="169" t="s">
        <v>80</v>
      </c>
      <c r="D277" s="169" t="s">
        <v>96</v>
      </c>
      <c r="E277" s="170">
        <v>9</v>
      </c>
      <c r="F277" s="169" t="s">
        <v>83</v>
      </c>
      <c r="G277" s="169" t="s">
        <v>139</v>
      </c>
      <c r="H277" s="223">
        <v>620</v>
      </c>
      <c r="I277" s="154">
        <f>'Прил 7'!J274</f>
        <v>63952</v>
      </c>
    </row>
    <row r="278" spans="1:9" ht="31.5" x14ac:dyDescent="0.25">
      <c r="A278" s="74" t="s">
        <v>422</v>
      </c>
      <c r="B278" s="169" t="s">
        <v>125</v>
      </c>
      <c r="C278" s="169" t="s">
        <v>80</v>
      </c>
      <c r="D278" s="169" t="s">
        <v>96</v>
      </c>
      <c r="E278" s="170">
        <v>9</v>
      </c>
      <c r="F278" s="169" t="s">
        <v>83</v>
      </c>
      <c r="G278" s="169" t="s">
        <v>421</v>
      </c>
      <c r="H278" s="170"/>
      <c r="I278" s="154">
        <f>SUM(I279:I279)</f>
        <v>1928940.82</v>
      </c>
    </row>
    <row r="279" spans="1:9" x14ac:dyDescent="0.25">
      <c r="A279" s="73" t="s">
        <v>126</v>
      </c>
      <c r="B279" s="169" t="s">
        <v>125</v>
      </c>
      <c r="C279" s="169" t="s">
        <v>80</v>
      </c>
      <c r="D279" s="169" t="s">
        <v>96</v>
      </c>
      <c r="E279" s="170">
        <v>9</v>
      </c>
      <c r="F279" s="169" t="s">
        <v>83</v>
      </c>
      <c r="G279" s="169" t="s">
        <v>421</v>
      </c>
      <c r="H279" s="170">
        <v>620</v>
      </c>
      <c r="I279" s="154">
        <f>'Прил 7'!J276</f>
        <v>1928940.82</v>
      </c>
    </row>
    <row r="280" spans="1:9" x14ac:dyDescent="0.25">
      <c r="A280" s="73" t="s">
        <v>140</v>
      </c>
      <c r="B280" s="169" t="s">
        <v>125</v>
      </c>
      <c r="C280" s="169" t="s">
        <v>98</v>
      </c>
      <c r="D280" s="169"/>
      <c r="E280" s="170"/>
      <c r="F280" s="169"/>
      <c r="G280" s="169"/>
      <c r="H280" s="170"/>
      <c r="I280" s="155">
        <f>I281</f>
        <v>1153882.6299999999</v>
      </c>
    </row>
    <row r="281" spans="1:9" ht="47.25" x14ac:dyDescent="0.25">
      <c r="A281" s="74" t="s">
        <v>310</v>
      </c>
      <c r="B281" s="169" t="s">
        <v>125</v>
      </c>
      <c r="C281" s="169" t="s">
        <v>98</v>
      </c>
      <c r="D281" s="169" t="s">
        <v>101</v>
      </c>
      <c r="E281" s="170">
        <v>0</v>
      </c>
      <c r="F281" s="169" t="s">
        <v>83</v>
      </c>
      <c r="G281" s="169" t="s">
        <v>84</v>
      </c>
      <c r="H281" s="170"/>
      <c r="I281" s="155">
        <f>I282</f>
        <v>1153882.6299999999</v>
      </c>
    </row>
    <row r="282" spans="1:9" x14ac:dyDescent="0.25">
      <c r="A282" s="74" t="s">
        <v>319</v>
      </c>
      <c r="B282" s="169" t="s">
        <v>125</v>
      </c>
      <c r="C282" s="169" t="s">
        <v>98</v>
      </c>
      <c r="D282" s="169" t="s">
        <v>101</v>
      </c>
      <c r="E282" s="170">
        <v>3</v>
      </c>
      <c r="F282" s="169" t="s">
        <v>83</v>
      </c>
      <c r="G282" s="169" t="s">
        <v>84</v>
      </c>
      <c r="H282" s="170"/>
      <c r="I282" s="155">
        <f>I283+I285+I287</f>
        <v>1153882.6299999999</v>
      </c>
    </row>
    <row r="283" spans="1:9" x14ac:dyDescent="0.25">
      <c r="A283" s="74" t="s">
        <v>320</v>
      </c>
      <c r="B283" s="169" t="s">
        <v>125</v>
      </c>
      <c r="C283" s="169" t="s">
        <v>98</v>
      </c>
      <c r="D283" s="169" t="s">
        <v>101</v>
      </c>
      <c r="E283" s="170">
        <v>3</v>
      </c>
      <c r="F283" s="169" t="s">
        <v>83</v>
      </c>
      <c r="G283" s="169" t="s">
        <v>321</v>
      </c>
      <c r="H283" s="170"/>
      <c r="I283" s="155">
        <f>I284</f>
        <v>150000</v>
      </c>
    </row>
    <row r="284" spans="1:9" x14ac:dyDescent="0.25">
      <c r="A284" s="74" t="s">
        <v>104</v>
      </c>
      <c r="B284" s="169" t="s">
        <v>125</v>
      </c>
      <c r="C284" s="169" t="s">
        <v>98</v>
      </c>
      <c r="D284" s="169" t="s">
        <v>101</v>
      </c>
      <c r="E284" s="170">
        <v>3</v>
      </c>
      <c r="F284" s="169" t="s">
        <v>83</v>
      </c>
      <c r="G284" s="169" t="s">
        <v>321</v>
      </c>
      <c r="H284" s="170">
        <v>350</v>
      </c>
      <c r="I284" s="155">
        <f>'Прил 7'!J281</f>
        <v>150000</v>
      </c>
    </row>
    <row r="285" spans="1:9" x14ac:dyDescent="0.25">
      <c r="A285" s="74" t="s">
        <v>322</v>
      </c>
      <c r="B285" s="169" t="s">
        <v>125</v>
      </c>
      <c r="C285" s="169" t="s">
        <v>98</v>
      </c>
      <c r="D285" s="169" t="s">
        <v>101</v>
      </c>
      <c r="E285" s="170">
        <v>3</v>
      </c>
      <c r="F285" s="169" t="s">
        <v>83</v>
      </c>
      <c r="G285" s="169" t="s">
        <v>323</v>
      </c>
      <c r="H285" s="170"/>
      <c r="I285" s="155">
        <f>I286</f>
        <v>293882.63</v>
      </c>
    </row>
    <row r="286" spans="1:9" ht="31.5" x14ac:dyDescent="0.25">
      <c r="A286" s="74" t="s">
        <v>90</v>
      </c>
      <c r="B286" s="169" t="s">
        <v>125</v>
      </c>
      <c r="C286" s="169" t="s">
        <v>98</v>
      </c>
      <c r="D286" s="169" t="s">
        <v>101</v>
      </c>
      <c r="E286" s="170">
        <v>3</v>
      </c>
      <c r="F286" s="169" t="s">
        <v>83</v>
      </c>
      <c r="G286" s="169" t="s">
        <v>323</v>
      </c>
      <c r="H286" s="170">
        <v>240</v>
      </c>
      <c r="I286" s="155">
        <f>'Прил 7'!J283</f>
        <v>293882.63</v>
      </c>
    </row>
    <row r="287" spans="1:9" x14ac:dyDescent="0.25">
      <c r="A287" s="74" t="s">
        <v>324</v>
      </c>
      <c r="B287" s="169" t="s">
        <v>125</v>
      </c>
      <c r="C287" s="169" t="s">
        <v>98</v>
      </c>
      <c r="D287" s="169" t="s">
        <v>101</v>
      </c>
      <c r="E287" s="170">
        <v>3</v>
      </c>
      <c r="F287" s="169" t="s">
        <v>83</v>
      </c>
      <c r="G287" s="169" t="s">
        <v>325</v>
      </c>
      <c r="H287" s="170"/>
      <c r="I287" s="155">
        <f>I288</f>
        <v>710000</v>
      </c>
    </row>
    <row r="288" spans="1:9" ht="31.5" x14ac:dyDescent="0.25">
      <c r="A288" s="74" t="s">
        <v>90</v>
      </c>
      <c r="B288" s="169" t="s">
        <v>125</v>
      </c>
      <c r="C288" s="169" t="s">
        <v>98</v>
      </c>
      <c r="D288" s="169" t="s">
        <v>101</v>
      </c>
      <c r="E288" s="170">
        <v>3</v>
      </c>
      <c r="F288" s="169" t="s">
        <v>83</v>
      </c>
      <c r="G288" s="169" t="s">
        <v>325</v>
      </c>
      <c r="H288" s="170">
        <v>240</v>
      </c>
      <c r="I288" s="155">
        <f>'Прил 7'!J285</f>
        <v>710000</v>
      </c>
    </row>
    <row r="289" spans="1:9" x14ac:dyDescent="0.25">
      <c r="A289" s="79" t="s">
        <v>141</v>
      </c>
      <c r="B289" s="169">
        <v>10</v>
      </c>
      <c r="C289" s="169"/>
      <c r="D289" s="169"/>
      <c r="E289" s="170"/>
      <c r="F289" s="169"/>
      <c r="G289" s="169"/>
      <c r="H289" s="170"/>
      <c r="I289" s="155">
        <f>I290</f>
        <v>793400</v>
      </c>
    </row>
    <row r="290" spans="1:9" x14ac:dyDescent="0.25">
      <c r="A290" s="73" t="s">
        <v>142</v>
      </c>
      <c r="B290" s="169" t="s">
        <v>103</v>
      </c>
      <c r="C290" s="169" t="s">
        <v>87</v>
      </c>
      <c r="D290" s="169"/>
      <c r="E290" s="169"/>
      <c r="F290" s="169"/>
      <c r="G290" s="169"/>
      <c r="H290" s="170"/>
      <c r="I290" s="155">
        <f>I291+I295</f>
        <v>793400</v>
      </c>
    </row>
    <row r="291" spans="1:9" x14ac:dyDescent="0.25">
      <c r="A291" s="74" t="s">
        <v>326</v>
      </c>
      <c r="B291" s="169" t="s">
        <v>103</v>
      </c>
      <c r="C291" s="169" t="s">
        <v>87</v>
      </c>
      <c r="D291" s="169" t="s">
        <v>327</v>
      </c>
      <c r="E291" s="170">
        <v>0</v>
      </c>
      <c r="F291" s="169" t="s">
        <v>83</v>
      </c>
      <c r="G291" s="169" t="s">
        <v>84</v>
      </c>
      <c r="H291" s="170"/>
      <c r="I291" s="155">
        <f>I292</f>
        <v>743400</v>
      </c>
    </row>
    <row r="292" spans="1:9" x14ac:dyDescent="0.25">
      <c r="A292" s="74" t="s">
        <v>328</v>
      </c>
      <c r="B292" s="169" t="s">
        <v>103</v>
      </c>
      <c r="C292" s="169" t="s">
        <v>87</v>
      </c>
      <c r="D292" s="169" t="s">
        <v>327</v>
      </c>
      <c r="E292" s="170">
        <v>3</v>
      </c>
      <c r="F292" s="169" t="s">
        <v>83</v>
      </c>
      <c r="G292" s="169" t="s">
        <v>84</v>
      </c>
      <c r="H292" s="170"/>
      <c r="I292" s="155">
        <f>I293</f>
        <v>743400</v>
      </c>
    </row>
    <row r="293" spans="1:9" ht="31.5" x14ac:dyDescent="0.25">
      <c r="A293" s="74" t="s">
        <v>329</v>
      </c>
      <c r="B293" s="169" t="s">
        <v>103</v>
      </c>
      <c r="C293" s="169" t="s">
        <v>87</v>
      </c>
      <c r="D293" s="169" t="s">
        <v>327</v>
      </c>
      <c r="E293" s="170">
        <v>3</v>
      </c>
      <c r="F293" s="169" t="s">
        <v>83</v>
      </c>
      <c r="G293" s="169" t="s">
        <v>330</v>
      </c>
      <c r="H293" s="170"/>
      <c r="I293" s="155">
        <f>I294</f>
        <v>743400</v>
      </c>
    </row>
    <row r="294" spans="1:9" ht="31.5" x14ac:dyDescent="0.25">
      <c r="A294" s="74" t="s">
        <v>259</v>
      </c>
      <c r="B294" s="169" t="s">
        <v>103</v>
      </c>
      <c r="C294" s="169" t="s">
        <v>87</v>
      </c>
      <c r="D294" s="169" t="s">
        <v>327</v>
      </c>
      <c r="E294" s="170">
        <v>3</v>
      </c>
      <c r="F294" s="169" t="s">
        <v>83</v>
      </c>
      <c r="G294" s="169" t="s">
        <v>330</v>
      </c>
      <c r="H294" s="170">
        <v>810</v>
      </c>
      <c r="I294" s="155">
        <f>'Прил 7'!J291</f>
        <v>743400</v>
      </c>
    </row>
    <row r="295" spans="1:9" x14ac:dyDescent="0.25">
      <c r="A295" s="74" t="s">
        <v>95</v>
      </c>
      <c r="B295" s="169" t="s">
        <v>103</v>
      </c>
      <c r="C295" s="169" t="s">
        <v>87</v>
      </c>
      <c r="D295" s="169" t="s">
        <v>96</v>
      </c>
      <c r="E295" s="170">
        <v>0</v>
      </c>
      <c r="F295" s="169" t="s">
        <v>83</v>
      </c>
      <c r="G295" s="169" t="s">
        <v>84</v>
      </c>
      <c r="H295" s="170"/>
      <c r="I295" s="155">
        <f>I296</f>
        <v>50000</v>
      </c>
    </row>
    <row r="296" spans="1:9" x14ac:dyDescent="0.25">
      <c r="A296" s="74" t="s">
        <v>218</v>
      </c>
      <c r="B296" s="169" t="s">
        <v>103</v>
      </c>
      <c r="C296" s="169" t="s">
        <v>87</v>
      </c>
      <c r="D296" s="169" t="s">
        <v>96</v>
      </c>
      <c r="E296" s="170">
        <v>9</v>
      </c>
      <c r="F296" s="169" t="s">
        <v>83</v>
      </c>
      <c r="G296" s="169" t="s">
        <v>84</v>
      </c>
      <c r="H296" s="170"/>
      <c r="I296" s="155">
        <f>I297</f>
        <v>50000</v>
      </c>
    </row>
    <row r="297" spans="1:9" x14ac:dyDescent="0.25">
      <c r="A297" s="74" t="s">
        <v>331</v>
      </c>
      <c r="B297" s="169" t="s">
        <v>103</v>
      </c>
      <c r="C297" s="169" t="s">
        <v>87</v>
      </c>
      <c r="D297" s="169" t="s">
        <v>96</v>
      </c>
      <c r="E297" s="170">
        <v>9</v>
      </c>
      <c r="F297" s="169" t="s">
        <v>83</v>
      </c>
      <c r="G297" s="169" t="s">
        <v>332</v>
      </c>
      <c r="H297" s="170"/>
      <c r="I297" s="154">
        <f>I298</f>
        <v>50000</v>
      </c>
    </row>
    <row r="298" spans="1:9" x14ac:dyDescent="0.25">
      <c r="A298" s="74" t="s">
        <v>143</v>
      </c>
      <c r="B298" s="169" t="s">
        <v>103</v>
      </c>
      <c r="C298" s="169" t="s">
        <v>87</v>
      </c>
      <c r="D298" s="169" t="s">
        <v>96</v>
      </c>
      <c r="E298" s="170">
        <v>9</v>
      </c>
      <c r="F298" s="169" t="s">
        <v>83</v>
      </c>
      <c r="G298" s="169" t="s">
        <v>332</v>
      </c>
      <c r="H298" s="170">
        <v>310</v>
      </c>
      <c r="I298" s="154">
        <f>'Прил 7'!J295</f>
        <v>50000</v>
      </c>
    </row>
    <row r="299" spans="1:9" x14ac:dyDescent="0.25">
      <c r="A299" s="79" t="s">
        <v>144</v>
      </c>
      <c r="B299" s="169">
        <v>11</v>
      </c>
      <c r="C299" s="169"/>
      <c r="D299" s="169"/>
      <c r="E299" s="170"/>
      <c r="F299" s="169"/>
      <c r="G299" s="169"/>
      <c r="H299" s="170"/>
      <c r="I299" s="155">
        <f>I300</f>
        <v>3954068.73</v>
      </c>
    </row>
    <row r="300" spans="1:9" x14ac:dyDescent="0.25">
      <c r="A300" s="73" t="s">
        <v>145</v>
      </c>
      <c r="B300" s="169">
        <v>11</v>
      </c>
      <c r="C300" s="169" t="s">
        <v>99</v>
      </c>
      <c r="D300" s="169"/>
      <c r="E300" s="170"/>
      <c r="F300" s="169"/>
      <c r="G300" s="169"/>
      <c r="H300" s="170"/>
      <c r="I300" s="155">
        <f>I301</f>
        <v>3954068.73</v>
      </c>
    </row>
    <row r="301" spans="1:9" ht="47.25" x14ac:dyDescent="0.25">
      <c r="A301" s="74" t="s">
        <v>310</v>
      </c>
      <c r="B301" s="169" t="s">
        <v>107</v>
      </c>
      <c r="C301" s="169" t="s">
        <v>99</v>
      </c>
      <c r="D301" s="169" t="s">
        <v>101</v>
      </c>
      <c r="E301" s="170">
        <v>0</v>
      </c>
      <c r="F301" s="169" t="s">
        <v>83</v>
      </c>
      <c r="G301" s="169" t="s">
        <v>84</v>
      </c>
      <c r="H301" s="170"/>
      <c r="I301" s="155">
        <f>I302</f>
        <v>3954068.73</v>
      </c>
    </row>
    <row r="302" spans="1:9" ht="47.25" x14ac:dyDescent="0.25">
      <c r="A302" s="74" t="s">
        <v>333</v>
      </c>
      <c r="B302" s="169" t="s">
        <v>107</v>
      </c>
      <c r="C302" s="169" t="s">
        <v>99</v>
      </c>
      <c r="D302" s="169" t="s">
        <v>101</v>
      </c>
      <c r="E302" s="170">
        <v>4</v>
      </c>
      <c r="F302" s="169" t="s">
        <v>83</v>
      </c>
      <c r="G302" s="169" t="s">
        <v>84</v>
      </c>
      <c r="H302" s="170"/>
      <c r="I302" s="155">
        <f>I303+I305+I307</f>
        <v>3954068.73</v>
      </c>
    </row>
    <row r="303" spans="1:9" x14ac:dyDescent="0.25">
      <c r="A303" s="74" t="s">
        <v>334</v>
      </c>
      <c r="B303" s="169" t="s">
        <v>107</v>
      </c>
      <c r="C303" s="169" t="s">
        <v>99</v>
      </c>
      <c r="D303" s="169" t="s">
        <v>101</v>
      </c>
      <c r="E303" s="170">
        <v>4</v>
      </c>
      <c r="F303" s="169" t="s">
        <v>83</v>
      </c>
      <c r="G303" s="169" t="s">
        <v>335</v>
      </c>
      <c r="H303" s="170"/>
      <c r="I303" s="155">
        <f>I304</f>
        <v>625000</v>
      </c>
    </row>
    <row r="304" spans="1:9" ht="31.5" x14ac:dyDescent="0.25">
      <c r="A304" s="74" t="s">
        <v>90</v>
      </c>
      <c r="B304" s="169" t="s">
        <v>107</v>
      </c>
      <c r="C304" s="169" t="s">
        <v>99</v>
      </c>
      <c r="D304" s="169" t="s">
        <v>101</v>
      </c>
      <c r="E304" s="170">
        <v>4</v>
      </c>
      <c r="F304" s="169" t="s">
        <v>83</v>
      </c>
      <c r="G304" s="169" t="s">
        <v>335</v>
      </c>
      <c r="H304" s="170">
        <v>240</v>
      </c>
      <c r="I304" s="155">
        <f>'Прил 7'!J301</f>
        <v>625000</v>
      </c>
    </row>
    <row r="305" spans="1:9" x14ac:dyDescent="0.25">
      <c r="A305" s="74" t="s">
        <v>284</v>
      </c>
      <c r="B305" s="169" t="s">
        <v>107</v>
      </c>
      <c r="C305" s="169" t="s">
        <v>99</v>
      </c>
      <c r="D305" s="169" t="s">
        <v>101</v>
      </c>
      <c r="E305" s="170">
        <v>4</v>
      </c>
      <c r="F305" s="169" t="s">
        <v>83</v>
      </c>
      <c r="G305" s="169" t="s">
        <v>285</v>
      </c>
      <c r="H305" s="170"/>
      <c r="I305" s="155">
        <f>I306</f>
        <v>1829268.73</v>
      </c>
    </row>
    <row r="306" spans="1:9" ht="31.5" x14ac:dyDescent="0.25">
      <c r="A306" s="74" t="s">
        <v>90</v>
      </c>
      <c r="B306" s="169" t="s">
        <v>107</v>
      </c>
      <c r="C306" s="169" t="s">
        <v>99</v>
      </c>
      <c r="D306" s="169" t="s">
        <v>101</v>
      </c>
      <c r="E306" s="170">
        <v>4</v>
      </c>
      <c r="F306" s="169" t="s">
        <v>83</v>
      </c>
      <c r="G306" s="169" t="s">
        <v>285</v>
      </c>
      <c r="H306" s="170">
        <v>240</v>
      </c>
      <c r="I306" s="155">
        <f>'Прил 7'!J303</f>
        <v>1829268.73</v>
      </c>
    </row>
    <row r="307" spans="1:9" x14ac:dyDescent="0.25">
      <c r="A307" s="74" t="s">
        <v>336</v>
      </c>
      <c r="B307" s="169" t="s">
        <v>107</v>
      </c>
      <c r="C307" s="169" t="s">
        <v>99</v>
      </c>
      <c r="D307" s="169" t="s">
        <v>101</v>
      </c>
      <c r="E307" s="170">
        <v>4</v>
      </c>
      <c r="F307" s="169" t="s">
        <v>83</v>
      </c>
      <c r="G307" s="169" t="s">
        <v>337</v>
      </c>
      <c r="H307" s="170"/>
      <c r="I307" s="155">
        <f>I308</f>
        <v>1499800</v>
      </c>
    </row>
    <row r="308" spans="1:9" ht="31.5" x14ac:dyDescent="0.25">
      <c r="A308" s="74" t="s">
        <v>90</v>
      </c>
      <c r="B308" s="169" t="s">
        <v>107</v>
      </c>
      <c r="C308" s="169" t="s">
        <v>99</v>
      </c>
      <c r="D308" s="169" t="s">
        <v>101</v>
      </c>
      <c r="E308" s="170">
        <v>4</v>
      </c>
      <c r="F308" s="169" t="s">
        <v>83</v>
      </c>
      <c r="G308" s="169" t="s">
        <v>337</v>
      </c>
      <c r="H308" s="170">
        <v>240</v>
      </c>
      <c r="I308" s="155">
        <f>'Прил 7'!J305</f>
        <v>1499800</v>
      </c>
    </row>
    <row r="309" spans="1:9" x14ac:dyDescent="0.25">
      <c r="A309" s="83" t="s">
        <v>146</v>
      </c>
      <c r="B309" s="84"/>
      <c r="C309" s="85"/>
      <c r="D309" s="84"/>
      <c r="E309" s="85"/>
      <c r="F309" s="84"/>
      <c r="G309" s="86"/>
      <c r="H309" s="86"/>
      <c r="I309" s="156">
        <f>I14+I127+I134+I161+I186+I253+I265+I289+I299</f>
        <v>149351029.27999997</v>
      </c>
    </row>
    <row r="310" spans="1:9" x14ac:dyDescent="0.25">
      <c r="A310" s="175"/>
      <c r="B310" s="176"/>
      <c r="C310" s="176"/>
      <c r="D310" s="176"/>
      <c r="E310" s="176"/>
      <c r="F310" s="176"/>
      <c r="G310" s="176"/>
      <c r="H310" s="176"/>
      <c r="I310" s="177">
        <f>'Прил 1'!C48</f>
        <v>149351029.28000003</v>
      </c>
    </row>
    <row r="311" spans="1:9" x14ac:dyDescent="0.25">
      <c r="A311" s="175"/>
      <c r="B311" s="176"/>
      <c r="C311" s="176"/>
      <c r="D311" s="176"/>
      <c r="E311" s="176"/>
      <c r="F311" s="176"/>
      <c r="G311" s="176"/>
      <c r="H311" s="176"/>
      <c r="I311" s="177">
        <f>I310-I309</f>
        <v>0</v>
      </c>
    </row>
    <row r="312" spans="1:9" x14ac:dyDescent="0.25">
      <c r="A312" s="175"/>
      <c r="B312" s="176"/>
      <c r="C312" s="176"/>
      <c r="D312" s="176"/>
      <c r="E312" s="176"/>
      <c r="F312" s="176"/>
      <c r="G312" s="176"/>
      <c r="H312" s="176"/>
      <c r="I312" s="178"/>
    </row>
  </sheetData>
  <mergeCells count="18">
    <mergeCell ref="G38:G39"/>
    <mergeCell ref="B38:B39"/>
    <mergeCell ref="C38:C39"/>
    <mergeCell ref="D38:D39"/>
    <mergeCell ref="E38:E39"/>
    <mergeCell ref="F38:F39"/>
    <mergeCell ref="A12:A13"/>
    <mergeCell ref="B12:H12"/>
    <mergeCell ref="I12:I13"/>
    <mergeCell ref="D13:G13"/>
    <mergeCell ref="A9:I9"/>
    <mergeCell ref="A11:I11"/>
    <mergeCell ref="B1:I1"/>
    <mergeCell ref="B6:I6"/>
    <mergeCell ref="B5:I5"/>
    <mergeCell ref="B4:I4"/>
    <mergeCell ref="B3:I3"/>
    <mergeCell ref="B2:I2"/>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J300"/>
  <sheetViews>
    <sheetView view="pageBreakPreview" zoomScaleNormal="100" zoomScaleSheetLayoutView="100" workbookViewId="0">
      <selection activeCell="D15" sqref="D15"/>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85546875" style="47" customWidth="1"/>
    <col min="8" max="8" width="7.85546875" style="47" customWidth="1"/>
    <col min="9" max="10" width="16.7109375" style="48" customWidth="1"/>
    <col min="11" max="16384" width="8.85546875" style="40"/>
  </cols>
  <sheetData>
    <row r="1" spans="1:10" x14ac:dyDescent="0.25">
      <c r="A1" s="38"/>
      <c r="B1" s="39"/>
      <c r="C1" s="39"/>
      <c r="D1" s="39"/>
      <c r="E1" s="238" t="s">
        <v>147</v>
      </c>
      <c r="F1" s="238"/>
      <c r="G1" s="238"/>
      <c r="H1" s="238"/>
      <c r="I1" s="238"/>
      <c r="J1" s="238"/>
    </row>
    <row r="2" spans="1:10" x14ac:dyDescent="0.25">
      <c r="A2" s="38"/>
      <c r="B2" s="39"/>
      <c r="C2" s="39"/>
      <c r="D2" s="39"/>
      <c r="E2" s="238" t="s">
        <v>36</v>
      </c>
      <c r="F2" s="238"/>
      <c r="G2" s="238"/>
      <c r="H2" s="238"/>
      <c r="I2" s="238"/>
      <c r="J2" s="238"/>
    </row>
    <row r="3" spans="1:10" x14ac:dyDescent="0.25">
      <c r="A3" s="38"/>
      <c r="B3" s="39"/>
      <c r="C3" s="39"/>
      <c r="D3" s="39"/>
      <c r="E3" s="238" t="s">
        <v>38</v>
      </c>
      <c r="F3" s="238"/>
      <c r="G3" s="238"/>
      <c r="H3" s="238"/>
      <c r="I3" s="238"/>
      <c r="J3" s="238"/>
    </row>
    <row r="4" spans="1:10" x14ac:dyDescent="0.25">
      <c r="A4" s="38"/>
      <c r="B4" s="39"/>
      <c r="C4" s="39"/>
      <c r="D4" s="39"/>
      <c r="E4" s="238" t="s">
        <v>39</v>
      </c>
      <c r="F4" s="238"/>
      <c r="G4" s="238"/>
      <c r="H4" s="238"/>
      <c r="I4" s="238"/>
      <c r="J4" s="238"/>
    </row>
    <row r="5" spans="1:10" x14ac:dyDescent="0.25">
      <c r="A5" s="38"/>
      <c r="B5" s="39"/>
      <c r="C5" s="39"/>
      <c r="D5" s="39"/>
      <c r="E5" s="238" t="s">
        <v>488</v>
      </c>
      <c r="F5" s="238"/>
      <c r="G5" s="238"/>
      <c r="H5" s="238"/>
      <c r="I5" s="238"/>
      <c r="J5" s="238"/>
    </row>
    <row r="6" spans="1:10" x14ac:dyDescent="0.25">
      <c r="A6" s="38"/>
      <c r="B6" s="39"/>
      <c r="C6" s="39"/>
      <c r="D6" s="39"/>
      <c r="E6" s="249" t="s">
        <v>523</v>
      </c>
      <c r="F6" s="249"/>
      <c r="G6" s="249"/>
      <c r="H6" s="249"/>
      <c r="I6" s="249"/>
      <c r="J6" s="249"/>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6.75" customHeight="1" x14ac:dyDescent="0.25">
      <c r="A9" s="245" t="s">
        <v>519</v>
      </c>
      <c r="B9" s="245"/>
      <c r="C9" s="245"/>
      <c r="D9" s="245"/>
      <c r="E9" s="245"/>
      <c r="F9" s="245"/>
      <c r="G9" s="245"/>
      <c r="H9" s="245"/>
      <c r="I9" s="245"/>
      <c r="J9" s="245"/>
    </row>
    <row r="10" spans="1:10" x14ac:dyDescent="0.25">
      <c r="A10" s="42"/>
      <c r="B10" s="43"/>
      <c r="C10" s="43"/>
      <c r="D10" s="43"/>
      <c r="E10" s="43"/>
      <c r="F10" s="43"/>
      <c r="G10" s="43"/>
      <c r="H10" s="43"/>
      <c r="I10" s="44"/>
      <c r="J10" s="44"/>
    </row>
    <row r="11" spans="1:10" x14ac:dyDescent="0.25">
      <c r="A11" s="255" t="s">
        <v>35</v>
      </c>
      <c r="B11" s="255"/>
      <c r="C11" s="255"/>
      <c r="D11" s="255"/>
      <c r="E11" s="255"/>
      <c r="F11" s="255"/>
      <c r="G11" s="255"/>
      <c r="H11" s="255"/>
      <c r="I11" s="255"/>
      <c r="J11" s="255"/>
    </row>
    <row r="12" spans="1:10" x14ac:dyDescent="0.25">
      <c r="A12" s="250" t="s">
        <v>74</v>
      </c>
      <c r="B12" s="252" t="s">
        <v>1</v>
      </c>
      <c r="C12" s="253"/>
      <c r="D12" s="253"/>
      <c r="E12" s="253"/>
      <c r="F12" s="253"/>
      <c r="G12" s="253"/>
      <c r="H12" s="254"/>
      <c r="I12" s="250" t="s">
        <v>474</v>
      </c>
      <c r="J12" s="250" t="s">
        <v>493</v>
      </c>
    </row>
    <row r="13" spans="1:10" ht="126" x14ac:dyDescent="0.25">
      <c r="A13" s="251"/>
      <c r="B13" s="45" t="s">
        <v>75</v>
      </c>
      <c r="C13" s="45" t="s">
        <v>76</v>
      </c>
      <c r="D13" s="252" t="s">
        <v>77</v>
      </c>
      <c r="E13" s="253"/>
      <c r="F13" s="253"/>
      <c r="G13" s="253"/>
      <c r="H13" s="45" t="s">
        <v>78</v>
      </c>
      <c r="I13" s="251"/>
      <c r="J13" s="251"/>
    </row>
    <row r="14" spans="1:10" x14ac:dyDescent="0.25">
      <c r="A14" s="50" t="s">
        <v>79</v>
      </c>
      <c r="B14" s="51">
        <v>1</v>
      </c>
      <c r="C14" s="87"/>
      <c r="D14" s="88"/>
      <c r="E14" s="89"/>
      <c r="F14" s="90"/>
      <c r="G14" s="91"/>
      <c r="H14" s="89"/>
      <c r="I14" s="119">
        <f>I15+I22+I43+I48+I53</f>
        <v>21228012.43</v>
      </c>
      <c r="J14" s="119">
        <f>J15+J22+J43+J48+J53</f>
        <v>21699442.43</v>
      </c>
    </row>
    <row r="15" spans="1:10" ht="47.25" x14ac:dyDescent="0.25">
      <c r="A15" s="53" t="s">
        <v>86</v>
      </c>
      <c r="B15" s="54" t="s">
        <v>80</v>
      </c>
      <c r="C15" s="54" t="s">
        <v>87</v>
      </c>
      <c r="D15" s="54" t="s">
        <v>148</v>
      </c>
      <c r="E15" s="55"/>
      <c r="F15" s="54"/>
      <c r="G15" s="54"/>
      <c r="H15" s="55" t="s">
        <v>149</v>
      </c>
      <c r="I15" s="157">
        <f>I16</f>
        <v>1304193.1100000001</v>
      </c>
      <c r="J15" s="157">
        <f>J16</f>
        <v>1343461.4</v>
      </c>
    </row>
    <row r="16" spans="1:10" x14ac:dyDescent="0.25">
      <c r="A16" s="56" t="s">
        <v>150</v>
      </c>
      <c r="B16" s="54" t="s">
        <v>80</v>
      </c>
      <c r="C16" s="54" t="s">
        <v>87</v>
      </c>
      <c r="D16" s="54">
        <v>91</v>
      </c>
      <c r="E16" s="55">
        <v>0</v>
      </c>
      <c r="F16" s="54" t="s">
        <v>82</v>
      </c>
      <c r="G16" s="54" t="s">
        <v>84</v>
      </c>
      <c r="H16" s="55" t="s">
        <v>149</v>
      </c>
      <c r="I16" s="157">
        <f>I17</f>
        <v>1304193.1100000001</v>
      </c>
      <c r="J16" s="157">
        <f>J17</f>
        <v>1343461.4</v>
      </c>
    </row>
    <row r="17" spans="1:10" ht="31.5" x14ac:dyDescent="0.25">
      <c r="A17" s="56" t="s">
        <v>151</v>
      </c>
      <c r="B17" s="54" t="s">
        <v>80</v>
      </c>
      <c r="C17" s="54" t="s">
        <v>87</v>
      </c>
      <c r="D17" s="54">
        <v>91</v>
      </c>
      <c r="E17" s="55">
        <v>1</v>
      </c>
      <c r="F17" s="54" t="s">
        <v>83</v>
      </c>
      <c r="G17" s="54" t="s">
        <v>84</v>
      </c>
      <c r="H17" s="55"/>
      <c r="I17" s="157">
        <f>I18+I20</f>
        <v>1304193.1100000001</v>
      </c>
      <c r="J17" s="157">
        <f>J18+J20</f>
        <v>1343461.4</v>
      </c>
    </row>
    <row r="18" spans="1:10" ht="63" x14ac:dyDescent="0.25">
      <c r="A18" s="56" t="s">
        <v>152</v>
      </c>
      <c r="B18" s="54" t="s">
        <v>80</v>
      </c>
      <c r="C18" s="54" t="s">
        <v>87</v>
      </c>
      <c r="D18" s="54">
        <v>91</v>
      </c>
      <c r="E18" s="55">
        <v>1</v>
      </c>
      <c r="F18" s="54" t="s">
        <v>83</v>
      </c>
      <c r="G18" s="54" t="s">
        <v>153</v>
      </c>
      <c r="H18" s="55"/>
      <c r="I18" s="157">
        <f>I19</f>
        <v>1292193.1100000001</v>
      </c>
      <c r="J18" s="157">
        <f>J19</f>
        <v>1331461.3999999999</v>
      </c>
    </row>
    <row r="19" spans="1:10" x14ac:dyDescent="0.25">
      <c r="A19" s="56" t="s">
        <v>154</v>
      </c>
      <c r="B19" s="54" t="s">
        <v>80</v>
      </c>
      <c r="C19" s="54" t="s">
        <v>87</v>
      </c>
      <c r="D19" s="54">
        <v>91</v>
      </c>
      <c r="E19" s="55">
        <v>1</v>
      </c>
      <c r="F19" s="54" t="s">
        <v>83</v>
      </c>
      <c r="G19" s="54" t="s">
        <v>153</v>
      </c>
      <c r="H19" s="55">
        <v>120</v>
      </c>
      <c r="I19" s="158">
        <f>'Прил 8'!J290</f>
        <v>1292193.1100000001</v>
      </c>
      <c r="J19" s="158">
        <f>'Прил 8'!K290</f>
        <v>1331461.3999999999</v>
      </c>
    </row>
    <row r="20" spans="1:10" ht="63" x14ac:dyDescent="0.25">
      <c r="A20" s="56" t="s">
        <v>155</v>
      </c>
      <c r="B20" s="54" t="s">
        <v>80</v>
      </c>
      <c r="C20" s="54" t="s">
        <v>87</v>
      </c>
      <c r="D20" s="54">
        <v>91</v>
      </c>
      <c r="E20" s="55">
        <v>1</v>
      </c>
      <c r="F20" s="54" t="s">
        <v>83</v>
      </c>
      <c r="G20" s="54" t="s">
        <v>156</v>
      </c>
      <c r="H20" s="55"/>
      <c r="I20" s="158">
        <f>I21</f>
        <v>12000</v>
      </c>
      <c r="J20" s="158">
        <f>J21</f>
        <v>12000</v>
      </c>
    </row>
    <row r="21" spans="1:10" ht="31.5" x14ac:dyDescent="0.25">
      <c r="A21" s="57" t="s">
        <v>90</v>
      </c>
      <c r="B21" s="54" t="s">
        <v>80</v>
      </c>
      <c r="C21" s="54" t="s">
        <v>87</v>
      </c>
      <c r="D21" s="54">
        <v>91</v>
      </c>
      <c r="E21" s="55">
        <v>1</v>
      </c>
      <c r="F21" s="54" t="s">
        <v>83</v>
      </c>
      <c r="G21" s="54" t="s">
        <v>156</v>
      </c>
      <c r="H21" s="55">
        <v>240</v>
      </c>
      <c r="I21" s="158">
        <f>'Прил 8'!J292</f>
        <v>12000</v>
      </c>
      <c r="J21" s="158">
        <f>'Прил 8'!K292</f>
        <v>12000</v>
      </c>
    </row>
    <row r="22" spans="1:10" ht="63" x14ac:dyDescent="0.25">
      <c r="A22" s="73" t="s">
        <v>97</v>
      </c>
      <c r="B22" s="54" t="s">
        <v>80</v>
      </c>
      <c r="C22" s="54" t="s">
        <v>98</v>
      </c>
      <c r="D22" s="54"/>
      <c r="E22" s="55"/>
      <c r="F22" s="54"/>
      <c r="G22" s="54"/>
      <c r="H22" s="55"/>
      <c r="I22" s="158">
        <f>I23+I33</f>
        <v>14573680.100000001</v>
      </c>
      <c r="J22" s="158">
        <f>J23+J33</f>
        <v>15046496.24</v>
      </c>
    </row>
    <row r="23" spans="1:10" x14ac:dyDescent="0.25">
      <c r="A23" s="56" t="s">
        <v>160</v>
      </c>
      <c r="B23" s="54" t="s">
        <v>80</v>
      </c>
      <c r="C23" s="55" t="s">
        <v>98</v>
      </c>
      <c r="D23" s="54">
        <v>92</v>
      </c>
      <c r="E23" s="55">
        <v>0</v>
      </c>
      <c r="F23" s="54" t="s">
        <v>83</v>
      </c>
      <c r="G23" s="54" t="s">
        <v>84</v>
      </c>
      <c r="H23" s="55"/>
      <c r="I23" s="158">
        <f>I24+I27</f>
        <v>14573680.100000001</v>
      </c>
      <c r="J23" s="158">
        <f>J24+J27</f>
        <v>15046496.24</v>
      </c>
    </row>
    <row r="24" spans="1:10" x14ac:dyDescent="0.25">
      <c r="A24" s="58" t="s">
        <v>161</v>
      </c>
      <c r="B24" s="54" t="s">
        <v>80</v>
      </c>
      <c r="C24" s="55" t="s">
        <v>98</v>
      </c>
      <c r="D24" s="54">
        <v>92</v>
      </c>
      <c r="E24" s="55">
        <v>1</v>
      </c>
      <c r="F24" s="54" t="s">
        <v>83</v>
      </c>
      <c r="G24" s="54" t="s">
        <v>84</v>
      </c>
      <c r="H24" s="55"/>
      <c r="I24" s="158">
        <f>I25</f>
        <v>1512682.3</v>
      </c>
      <c r="J24" s="158">
        <f>J25</f>
        <v>1573079.9</v>
      </c>
    </row>
    <row r="25" spans="1:10" ht="78.75" x14ac:dyDescent="0.25">
      <c r="A25" s="58" t="s">
        <v>162</v>
      </c>
      <c r="B25" s="54" t="s">
        <v>80</v>
      </c>
      <c r="C25" s="55" t="s">
        <v>98</v>
      </c>
      <c r="D25" s="54">
        <v>92</v>
      </c>
      <c r="E25" s="55">
        <v>1</v>
      </c>
      <c r="F25" s="54" t="s">
        <v>83</v>
      </c>
      <c r="G25" s="54" t="s">
        <v>153</v>
      </c>
      <c r="H25" s="55"/>
      <c r="I25" s="158">
        <f>I26</f>
        <v>1512682.3</v>
      </c>
      <c r="J25" s="158">
        <f>J26</f>
        <v>1573079.9</v>
      </c>
    </row>
    <row r="26" spans="1:10" x14ac:dyDescent="0.25">
      <c r="A26" s="56" t="s">
        <v>154</v>
      </c>
      <c r="B26" s="54" t="s">
        <v>80</v>
      </c>
      <c r="C26" s="55" t="s">
        <v>98</v>
      </c>
      <c r="D26" s="54">
        <v>92</v>
      </c>
      <c r="E26" s="55">
        <v>1</v>
      </c>
      <c r="F26" s="54" t="s">
        <v>83</v>
      </c>
      <c r="G26" s="54" t="s">
        <v>153</v>
      </c>
      <c r="H26" s="55">
        <v>120</v>
      </c>
      <c r="I26" s="158">
        <f>'Прил 8'!J18</f>
        <v>1512682.3</v>
      </c>
      <c r="J26" s="158">
        <f>'Прил 8'!K18</f>
        <v>1573079.9</v>
      </c>
    </row>
    <row r="27" spans="1:10" x14ac:dyDescent="0.25">
      <c r="A27" s="57" t="s">
        <v>163</v>
      </c>
      <c r="B27" s="54" t="s">
        <v>80</v>
      </c>
      <c r="C27" s="55" t="s">
        <v>98</v>
      </c>
      <c r="D27" s="54">
        <v>92</v>
      </c>
      <c r="E27" s="55">
        <v>2</v>
      </c>
      <c r="F27" s="54" t="s">
        <v>83</v>
      </c>
      <c r="G27" s="54" t="s">
        <v>84</v>
      </c>
      <c r="H27" s="55"/>
      <c r="I27" s="158">
        <f>I28+I30</f>
        <v>13060997.800000001</v>
      </c>
      <c r="J27" s="158">
        <f>J28+J30</f>
        <v>13473416.34</v>
      </c>
    </row>
    <row r="28" spans="1:10" ht="78.75" x14ac:dyDescent="0.25">
      <c r="A28" s="57" t="s">
        <v>162</v>
      </c>
      <c r="B28" s="54" t="s">
        <v>80</v>
      </c>
      <c r="C28" s="55" t="s">
        <v>98</v>
      </c>
      <c r="D28" s="54">
        <v>92</v>
      </c>
      <c r="E28" s="55">
        <v>2</v>
      </c>
      <c r="F28" s="54" t="s">
        <v>83</v>
      </c>
      <c r="G28" s="54" t="s">
        <v>153</v>
      </c>
      <c r="H28" s="55"/>
      <c r="I28" s="158">
        <f>I29</f>
        <v>12491957.800000001</v>
      </c>
      <c r="J28" s="158">
        <f>J29</f>
        <v>12850174.779999999</v>
      </c>
    </row>
    <row r="29" spans="1:10" x14ac:dyDescent="0.25">
      <c r="A29" s="56" t="s">
        <v>154</v>
      </c>
      <c r="B29" s="54" t="s">
        <v>80</v>
      </c>
      <c r="C29" s="55" t="s">
        <v>98</v>
      </c>
      <c r="D29" s="54">
        <v>92</v>
      </c>
      <c r="E29" s="55">
        <v>2</v>
      </c>
      <c r="F29" s="54" t="s">
        <v>83</v>
      </c>
      <c r="G29" s="54" t="s">
        <v>153</v>
      </c>
      <c r="H29" s="55">
        <v>120</v>
      </c>
      <c r="I29" s="158">
        <f>'Прил 8'!J21</f>
        <v>12491957.800000001</v>
      </c>
      <c r="J29" s="158">
        <f>'Прил 8'!K21</f>
        <v>12850174.779999999</v>
      </c>
    </row>
    <row r="30" spans="1:10" ht="63" x14ac:dyDescent="0.25">
      <c r="A30" s="57" t="s">
        <v>164</v>
      </c>
      <c r="B30" s="54" t="s">
        <v>80</v>
      </c>
      <c r="C30" s="55" t="s">
        <v>98</v>
      </c>
      <c r="D30" s="54">
        <v>92</v>
      </c>
      <c r="E30" s="55">
        <v>2</v>
      </c>
      <c r="F30" s="54" t="s">
        <v>83</v>
      </c>
      <c r="G30" s="54" t="s">
        <v>156</v>
      </c>
      <c r="H30" s="55"/>
      <c r="I30" s="158">
        <f>SUM(I31:I32)</f>
        <v>569040</v>
      </c>
      <c r="J30" s="158">
        <f>SUM(J31:J32)</f>
        <v>623241.56000000006</v>
      </c>
    </row>
    <row r="31" spans="1:10" ht="31.5" x14ac:dyDescent="0.25">
      <c r="A31" s="57" t="s">
        <v>90</v>
      </c>
      <c r="B31" s="54" t="s">
        <v>80</v>
      </c>
      <c r="C31" s="55" t="s">
        <v>98</v>
      </c>
      <c r="D31" s="54">
        <v>92</v>
      </c>
      <c r="E31" s="55">
        <v>2</v>
      </c>
      <c r="F31" s="54" t="s">
        <v>83</v>
      </c>
      <c r="G31" s="54" t="s">
        <v>156</v>
      </c>
      <c r="H31" s="55">
        <v>240</v>
      </c>
      <c r="I31" s="158">
        <f>'Прил 8'!J23</f>
        <v>555040</v>
      </c>
      <c r="J31" s="158">
        <f>'Прил 8'!K23</f>
        <v>609241.56000000006</v>
      </c>
    </row>
    <row r="32" spans="1:10" x14ac:dyDescent="0.25">
      <c r="A32" s="57" t="s">
        <v>92</v>
      </c>
      <c r="B32" s="54" t="s">
        <v>80</v>
      </c>
      <c r="C32" s="55" t="s">
        <v>98</v>
      </c>
      <c r="D32" s="54">
        <v>92</v>
      </c>
      <c r="E32" s="55">
        <v>2</v>
      </c>
      <c r="F32" s="54" t="s">
        <v>83</v>
      </c>
      <c r="G32" s="54" t="s">
        <v>156</v>
      </c>
      <c r="H32" s="55">
        <v>850</v>
      </c>
      <c r="I32" s="158">
        <f>'Прил 8'!J24</f>
        <v>14000</v>
      </c>
      <c r="J32" s="158">
        <f>'Прил 8'!K24</f>
        <v>14000</v>
      </c>
    </row>
    <row r="33" spans="1:10" hidden="1" x14ac:dyDescent="0.25">
      <c r="A33" s="57" t="s">
        <v>165</v>
      </c>
      <c r="B33" s="54" t="s">
        <v>80</v>
      </c>
      <c r="C33" s="55" t="s">
        <v>98</v>
      </c>
      <c r="D33" s="54">
        <v>97</v>
      </c>
      <c r="E33" s="55">
        <v>0</v>
      </c>
      <c r="F33" s="54" t="s">
        <v>83</v>
      </c>
      <c r="G33" s="54" t="s">
        <v>84</v>
      </c>
      <c r="H33" s="55"/>
      <c r="I33" s="158">
        <f>I34</f>
        <v>0</v>
      </c>
      <c r="J33" s="158">
        <f>J34</f>
        <v>0</v>
      </c>
    </row>
    <row r="34" spans="1:10" ht="63" hidden="1" x14ac:dyDescent="0.25">
      <c r="A34" s="57" t="s">
        <v>166</v>
      </c>
      <c r="B34" s="54" t="s">
        <v>80</v>
      </c>
      <c r="C34" s="55" t="s">
        <v>98</v>
      </c>
      <c r="D34" s="54">
        <v>97</v>
      </c>
      <c r="E34" s="55">
        <v>2</v>
      </c>
      <c r="F34" s="54" t="s">
        <v>83</v>
      </c>
      <c r="G34" s="54" t="s">
        <v>84</v>
      </c>
      <c r="H34" s="55"/>
      <c r="I34" s="158">
        <f>I35+I37+I39+I41</f>
        <v>0</v>
      </c>
      <c r="J34" s="158">
        <f>J35+J37+J39+J41</f>
        <v>0</v>
      </c>
    </row>
    <row r="35" spans="1:10" ht="409.5" hidden="1" x14ac:dyDescent="0.25">
      <c r="A35" s="57" t="s">
        <v>340</v>
      </c>
      <c r="B35" s="54" t="s">
        <v>80</v>
      </c>
      <c r="C35" s="54" t="s">
        <v>98</v>
      </c>
      <c r="D35" s="54" t="s">
        <v>168</v>
      </c>
      <c r="E35" s="55">
        <v>2</v>
      </c>
      <c r="F35" s="54" t="s">
        <v>83</v>
      </c>
      <c r="G35" s="54" t="s">
        <v>169</v>
      </c>
      <c r="H35" s="55"/>
      <c r="I35" s="158">
        <f>I36</f>
        <v>0</v>
      </c>
      <c r="J35" s="158">
        <f>J36</f>
        <v>0</v>
      </c>
    </row>
    <row r="36" spans="1:10" hidden="1" x14ac:dyDescent="0.25">
      <c r="A36" s="59" t="s">
        <v>171</v>
      </c>
      <c r="B36" s="54" t="s">
        <v>80</v>
      </c>
      <c r="C36" s="54" t="s">
        <v>98</v>
      </c>
      <c r="D36" s="54" t="s">
        <v>168</v>
      </c>
      <c r="E36" s="55">
        <v>2</v>
      </c>
      <c r="F36" s="54" t="s">
        <v>83</v>
      </c>
      <c r="G36" s="54" t="s">
        <v>169</v>
      </c>
      <c r="H36" s="55">
        <v>540</v>
      </c>
      <c r="I36" s="158">
        <f>'Прил 8'!J28</f>
        <v>0</v>
      </c>
      <c r="J36" s="158">
        <f>'Прил 8'!K28</f>
        <v>0</v>
      </c>
    </row>
    <row r="37" spans="1:10" ht="47.25" hidden="1" x14ac:dyDescent="0.25">
      <c r="A37" s="57" t="s">
        <v>172</v>
      </c>
      <c r="B37" s="54" t="s">
        <v>80</v>
      </c>
      <c r="C37" s="55" t="s">
        <v>98</v>
      </c>
      <c r="D37" s="54">
        <v>97</v>
      </c>
      <c r="E37" s="55">
        <v>2</v>
      </c>
      <c r="F37" s="54" t="s">
        <v>83</v>
      </c>
      <c r="G37" s="54" t="s">
        <v>173</v>
      </c>
      <c r="H37" s="55"/>
      <c r="I37" s="158">
        <f>I38</f>
        <v>0</v>
      </c>
      <c r="J37" s="158">
        <f>J38</f>
        <v>0</v>
      </c>
    </row>
    <row r="38" spans="1:10" hidden="1" x14ac:dyDescent="0.25">
      <c r="A38" s="59" t="s">
        <v>171</v>
      </c>
      <c r="B38" s="54" t="s">
        <v>80</v>
      </c>
      <c r="C38" s="55" t="s">
        <v>98</v>
      </c>
      <c r="D38" s="54">
        <v>97</v>
      </c>
      <c r="E38" s="55">
        <v>2</v>
      </c>
      <c r="F38" s="54" t="s">
        <v>83</v>
      </c>
      <c r="G38" s="54" t="s">
        <v>173</v>
      </c>
      <c r="H38" s="55">
        <v>540</v>
      </c>
      <c r="I38" s="158">
        <f>'Прил 8'!J30</f>
        <v>0</v>
      </c>
      <c r="J38" s="158">
        <f>'Прил 8'!K30</f>
        <v>0</v>
      </c>
    </row>
    <row r="39" spans="1:10" ht="47.25" hidden="1" x14ac:dyDescent="0.25">
      <c r="A39" s="57" t="s">
        <v>174</v>
      </c>
      <c r="B39" s="54" t="s">
        <v>80</v>
      </c>
      <c r="C39" s="55" t="s">
        <v>98</v>
      </c>
      <c r="D39" s="54">
        <v>97</v>
      </c>
      <c r="E39" s="55">
        <v>2</v>
      </c>
      <c r="F39" s="54" t="s">
        <v>83</v>
      </c>
      <c r="G39" s="54" t="s">
        <v>175</v>
      </c>
      <c r="H39" s="55"/>
      <c r="I39" s="158">
        <f>I40</f>
        <v>0</v>
      </c>
      <c r="J39" s="158">
        <f>J40</f>
        <v>0</v>
      </c>
    </row>
    <row r="40" spans="1:10" hidden="1" x14ac:dyDescent="0.25">
      <c r="A40" s="59" t="s">
        <v>171</v>
      </c>
      <c r="B40" s="54" t="s">
        <v>80</v>
      </c>
      <c r="C40" s="55" t="s">
        <v>98</v>
      </c>
      <c r="D40" s="54">
        <v>97</v>
      </c>
      <c r="E40" s="55">
        <v>2</v>
      </c>
      <c r="F40" s="54" t="s">
        <v>83</v>
      </c>
      <c r="G40" s="54" t="s">
        <v>175</v>
      </c>
      <c r="H40" s="55">
        <v>540</v>
      </c>
      <c r="I40" s="158">
        <f>'Прил 8'!J32</f>
        <v>0</v>
      </c>
      <c r="J40" s="158">
        <f>'Прил 8'!K32</f>
        <v>0</v>
      </c>
    </row>
    <row r="41" spans="1:10" ht="63" hidden="1" x14ac:dyDescent="0.25">
      <c r="A41" s="57" t="s">
        <v>176</v>
      </c>
      <c r="B41" s="54" t="s">
        <v>80</v>
      </c>
      <c r="C41" s="55" t="s">
        <v>98</v>
      </c>
      <c r="D41" s="54">
        <v>97</v>
      </c>
      <c r="E41" s="55">
        <v>2</v>
      </c>
      <c r="F41" s="54" t="s">
        <v>83</v>
      </c>
      <c r="G41" s="54" t="s">
        <v>177</v>
      </c>
      <c r="H41" s="55"/>
      <c r="I41" s="158">
        <f>I42</f>
        <v>0</v>
      </c>
      <c r="J41" s="158">
        <f>J42</f>
        <v>0</v>
      </c>
    </row>
    <row r="42" spans="1:10" hidden="1" x14ac:dyDescent="0.25">
      <c r="A42" s="59" t="s">
        <v>171</v>
      </c>
      <c r="B42" s="54" t="s">
        <v>80</v>
      </c>
      <c r="C42" s="55" t="s">
        <v>98</v>
      </c>
      <c r="D42" s="54">
        <v>97</v>
      </c>
      <c r="E42" s="55">
        <v>2</v>
      </c>
      <c r="F42" s="54" t="s">
        <v>83</v>
      </c>
      <c r="G42" s="54" t="s">
        <v>177</v>
      </c>
      <c r="H42" s="55">
        <v>540</v>
      </c>
      <c r="I42" s="158">
        <f>'Прил 8'!J34</f>
        <v>0</v>
      </c>
      <c r="J42" s="158">
        <f>'Прил 8'!K34</f>
        <v>0</v>
      </c>
    </row>
    <row r="43" spans="1:10" ht="47.25" hidden="1" x14ac:dyDescent="0.25">
      <c r="A43" s="57" t="s">
        <v>100</v>
      </c>
      <c r="B43" s="54" t="s">
        <v>80</v>
      </c>
      <c r="C43" s="54" t="s">
        <v>101</v>
      </c>
      <c r="D43" s="54"/>
      <c r="E43" s="54"/>
      <c r="F43" s="54"/>
      <c r="G43" s="54"/>
      <c r="H43" s="54"/>
      <c r="I43" s="158">
        <f t="shared" ref="I43:J46" si="0">I44</f>
        <v>0</v>
      </c>
      <c r="J43" s="158">
        <f t="shared" si="0"/>
        <v>0</v>
      </c>
    </row>
    <row r="44" spans="1:10" hidden="1" x14ac:dyDescent="0.25">
      <c r="A44" s="57" t="s">
        <v>171</v>
      </c>
      <c r="B44" s="54" t="s">
        <v>80</v>
      </c>
      <c r="C44" s="54" t="s">
        <v>101</v>
      </c>
      <c r="D44" s="54" t="s">
        <v>168</v>
      </c>
      <c r="E44" s="54" t="s">
        <v>82</v>
      </c>
      <c r="F44" s="54" t="s">
        <v>83</v>
      </c>
      <c r="G44" s="54" t="s">
        <v>84</v>
      </c>
      <c r="H44" s="54"/>
      <c r="I44" s="158">
        <f>I45</f>
        <v>0</v>
      </c>
      <c r="J44" s="158">
        <f>J45</f>
        <v>0</v>
      </c>
    </row>
    <row r="45" spans="1:10" ht="63" hidden="1" x14ac:dyDescent="0.25">
      <c r="A45" s="57" t="s">
        <v>166</v>
      </c>
      <c r="B45" s="54" t="s">
        <v>80</v>
      </c>
      <c r="C45" s="54" t="s">
        <v>101</v>
      </c>
      <c r="D45" s="54" t="s">
        <v>168</v>
      </c>
      <c r="E45" s="54" t="s">
        <v>88</v>
      </c>
      <c r="F45" s="54" t="s">
        <v>83</v>
      </c>
      <c r="G45" s="54" t="s">
        <v>84</v>
      </c>
      <c r="H45" s="54"/>
      <c r="I45" s="158">
        <f t="shared" si="0"/>
        <v>0</v>
      </c>
      <c r="J45" s="158">
        <f t="shared" si="0"/>
        <v>0</v>
      </c>
    </row>
    <row r="46" spans="1:10" ht="47.25" hidden="1" x14ac:dyDescent="0.25">
      <c r="A46" s="57" t="s">
        <v>178</v>
      </c>
      <c r="B46" s="54" t="s">
        <v>80</v>
      </c>
      <c r="C46" s="54" t="s">
        <v>101</v>
      </c>
      <c r="D46" s="54">
        <v>97</v>
      </c>
      <c r="E46" s="55">
        <v>2</v>
      </c>
      <c r="F46" s="54" t="s">
        <v>83</v>
      </c>
      <c r="G46" s="54" t="s">
        <v>179</v>
      </c>
      <c r="H46" s="55"/>
      <c r="I46" s="158">
        <f t="shared" si="0"/>
        <v>0</v>
      </c>
      <c r="J46" s="158">
        <f t="shared" si="0"/>
        <v>0</v>
      </c>
    </row>
    <row r="47" spans="1:10" hidden="1" x14ac:dyDescent="0.25">
      <c r="A47" s="59" t="s">
        <v>171</v>
      </c>
      <c r="B47" s="54" t="s">
        <v>80</v>
      </c>
      <c r="C47" s="54" t="s">
        <v>101</v>
      </c>
      <c r="D47" s="54">
        <v>97</v>
      </c>
      <c r="E47" s="55">
        <v>2</v>
      </c>
      <c r="F47" s="54" t="s">
        <v>83</v>
      </c>
      <c r="G47" s="54" t="s">
        <v>179</v>
      </c>
      <c r="H47" s="55">
        <v>540</v>
      </c>
      <c r="I47" s="158">
        <f>'Прил 8'!J39</f>
        <v>0</v>
      </c>
      <c r="J47" s="158">
        <f>'Прил 8'!K39</f>
        <v>0</v>
      </c>
    </row>
    <row r="48" spans="1:10" x14ac:dyDescent="0.25">
      <c r="A48" s="56" t="s">
        <v>106</v>
      </c>
      <c r="B48" s="54" t="s">
        <v>80</v>
      </c>
      <c r="C48" s="55">
        <v>11</v>
      </c>
      <c r="D48" s="54"/>
      <c r="E48" s="55"/>
      <c r="F48" s="54"/>
      <c r="G48" s="54"/>
      <c r="H48" s="55" t="s">
        <v>149</v>
      </c>
      <c r="I48" s="157">
        <f t="shared" ref="I48:J51" si="1">I49</f>
        <v>200000</v>
      </c>
      <c r="J48" s="157">
        <f t="shared" si="1"/>
        <v>200000</v>
      </c>
    </row>
    <row r="49" spans="1:10" x14ac:dyDescent="0.25">
      <c r="A49" s="56" t="s">
        <v>106</v>
      </c>
      <c r="B49" s="54" t="s">
        <v>80</v>
      </c>
      <c r="C49" s="55">
        <v>11</v>
      </c>
      <c r="D49" s="54">
        <v>94</v>
      </c>
      <c r="E49" s="55">
        <v>0</v>
      </c>
      <c r="F49" s="54" t="s">
        <v>83</v>
      </c>
      <c r="G49" s="54" t="s">
        <v>84</v>
      </c>
      <c r="H49" s="55"/>
      <c r="I49" s="157">
        <f t="shared" si="1"/>
        <v>200000</v>
      </c>
      <c r="J49" s="157">
        <f t="shared" si="1"/>
        <v>200000</v>
      </c>
    </row>
    <row r="50" spans="1:10" x14ac:dyDescent="0.25">
      <c r="A50" s="56" t="s">
        <v>180</v>
      </c>
      <c r="B50" s="54" t="s">
        <v>80</v>
      </c>
      <c r="C50" s="55">
        <v>11</v>
      </c>
      <c r="D50" s="54">
        <v>94</v>
      </c>
      <c r="E50" s="55">
        <v>1</v>
      </c>
      <c r="F50" s="54" t="s">
        <v>83</v>
      </c>
      <c r="G50" s="54" t="s">
        <v>84</v>
      </c>
      <c r="H50" s="55" t="s">
        <v>149</v>
      </c>
      <c r="I50" s="157">
        <f t="shared" si="1"/>
        <v>200000</v>
      </c>
      <c r="J50" s="157">
        <f t="shared" si="1"/>
        <v>200000</v>
      </c>
    </row>
    <row r="51" spans="1:10" x14ac:dyDescent="0.25">
      <c r="A51" s="56" t="s">
        <v>180</v>
      </c>
      <c r="B51" s="54" t="s">
        <v>80</v>
      </c>
      <c r="C51" s="55">
        <v>11</v>
      </c>
      <c r="D51" s="54">
        <v>94</v>
      </c>
      <c r="E51" s="55">
        <v>1</v>
      </c>
      <c r="F51" s="54" t="s">
        <v>83</v>
      </c>
      <c r="G51" s="54" t="s">
        <v>181</v>
      </c>
      <c r="H51" s="55"/>
      <c r="I51" s="157">
        <f t="shared" si="1"/>
        <v>200000</v>
      </c>
      <c r="J51" s="157">
        <f t="shared" si="1"/>
        <v>200000</v>
      </c>
    </row>
    <row r="52" spans="1:10" x14ac:dyDescent="0.25">
      <c r="A52" s="56" t="s">
        <v>108</v>
      </c>
      <c r="B52" s="54" t="s">
        <v>80</v>
      </c>
      <c r="C52" s="55">
        <v>11</v>
      </c>
      <c r="D52" s="54">
        <v>94</v>
      </c>
      <c r="E52" s="55">
        <v>1</v>
      </c>
      <c r="F52" s="54" t="s">
        <v>83</v>
      </c>
      <c r="G52" s="54" t="s">
        <v>181</v>
      </c>
      <c r="H52" s="54" t="s">
        <v>109</v>
      </c>
      <c r="I52" s="157">
        <f>'Прил 8'!J44</f>
        <v>200000</v>
      </c>
      <c r="J52" s="157">
        <f>'Прил 8'!K44</f>
        <v>200000</v>
      </c>
    </row>
    <row r="53" spans="1:10" x14ac:dyDescent="0.25">
      <c r="A53" s="56" t="s">
        <v>111</v>
      </c>
      <c r="B53" s="54" t="s">
        <v>80</v>
      </c>
      <c r="C53" s="55">
        <v>13</v>
      </c>
      <c r="D53" s="54"/>
      <c r="E53" s="55"/>
      <c r="F53" s="54"/>
      <c r="G53" s="54"/>
      <c r="H53" s="55"/>
      <c r="I53" s="158">
        <f>I54+I65+I88+I82+I92+I99+I103+I107</f>
        <v>5150139.22</v>
      </c>
      <c r="J53" s="158">
        <f>J54+J65+J88+J82+J92+J99+J103+J107</f>
        <v>5109484.790000001</v>
      </c>
    </row>
    <row r="54" spans="1:10" ht="47.25" x14ac:dyDescent="0.25">
      <c r="A54" s="56" t="s">
        <v>182</v>
      </c>
      <c r="B54" s="54" t="s">
        <v>80</v>
      </c>
      <c r="C54" s="55">
        <v>13</v>
      </c>
      <c r="D54" s="54" t="s">
        <v>80</v>
      </c>
      <c r="E54" s="55">
        <v>0</v>
      </c>
      <c r="F54" s="54" t="s">
        <v>83</v>
      </c>
      <c r="G54" s="54" t="s">
        <v>84</v>
      </c>
      <c r="H54" s="55"/>
      <c r="I54" s="158">
        <f>I55+I62</f>
        <v>2729516.28</v>
      </c>
      <c r="J54" s="158">
        <f>J55+J62</f>
        <v>2799019.31</v>
      </c>
    </row>
    <row r="55" spans="1:10" x14ac:dyDescent="0.25">
      <c r="A55" s="56" t="s">
        <v>183</v>
      </c>
      <c r="B55" s="54" t="s">
        <v>80</v>
      </c>
      <c r="C55" s="55">
        <v>13</v>
      </c>
      <c r="D55" s="54" t="s">
        <v>80</v>
      </c>
      <c r="E55" s="55">
        <v>1</v>
      </c>
      <c r="F55" s="54" t="s">
        <v>83</v>
      </c>
      <c r="G55" s="54" t="s">
        <v>84</v>
      </c>
      <c r="H55" s="55"/>
      <c r="I55" s="158">
        <f>I56+I58+I60</f>
        <v>2619516.2799999998</v>
      </c>
      <c r="J55" s="158">
        <f>J56+J58+J60</f>
        <v>2689019.31</v>
      </c>
    </row>
    <row r="56" spans="1:10" x14ac:dyDescent="0.25">
      <c r="A56" s="57" t="s">
        <v>184</v>
      </c>
      <c r="B56" s="54" t="s">
        <v>80</v>
      </c>
      <c r="C56" s="55">
        <v>13</v>
      </c>
      <c r="D56" s="54" t="s">
        <v>80</v>
      </c>
      <c r="E56" s="55">
        <v>1</v>
      </c>
      <c r="F56" s="54" t="s">
        <v>83</v>
      </c>
      <c r="G56" s="54" t="s">
        <v>185</v>
      </c>
      <c r="H56" s="55"/>
      <c r="I56" s="158">
        <f>I57</f>
        <v>2366265.34</v>
      </c>
      <c r="J56" s="158">
        <f>J57</f>
        <v>2429747.77</v>
      </c>
    </row>
    <row r="57" spans="1:10" ht="31.5" x14ac:dyDescent="0.25">
      <c r="A57" s="57" t="s">
        <v>90</v>
      </c>
      <c r="B57" s="54" t="s">
        <v>80</v>
      </c>
      <c r="C57" s="55">
        <v>13</v>
      </c>
      <c r="D57" s="54" t="s">
        <v>80</v>
      </c>
      <c r="E57" s="55">
        <v>1</v>
      </c>
      <c r="F57" s="54" t="s">
        <v>83</v>
      </c>
      <c r="G57" s="54" t="s">
        <v>185</v>
      </c>
      <c r="H57" s="55">
        <v>240</v>
      </c>
      <c r="I57" s="158">
        <f>'Прил 8'!J49</f>
        <v>2366265.34</v>
      </c>
      <c r="J57" s="158">
        <f>'Прил 8'!K49</f>
        <v>2429747.77</v>
      </c>
    </row>
    <row r="58" spans="1:10" ht="31.5" hidden="1" x14ac:dyDescent="0.25">
      <c r="A58" s="57" t="s">
        <v>186</v>
      </c>
      <c r="B58" s="54" t="s">
        <v>80</v>
      </c>
      <c r="C58" s="55">
        <v>13</v>
      </c>
      <c r="D58" s="54" t="s">
        <v>80</v>
      </c>
      <c r="E58" s="55">
        <v>1</v>
      </c>
      <c r="F58" s="54" t="s">
        <v>83</v>
      </c>
      <c r="G58" s="54" t="s">
        <v>187</v>
      </c>
      <c r="H58" s="55"/>
      <c r="I58" s="158">
        <f>I59</f>
        <v>0</v>
      </c>
      <c r="J58" s="158">
        <f>J59</f>
        <v>0</v>
      </c>
    </row>
    <row r="59" spans="1:10" ht="31.5" hidden="1" x14ac:dyDescent="0.25">
      <c r="A59" s="57" t="s">
        <v>90</v>
      </c>
      <c r="B59" s="54" t="s">
        <v>80</v>
      </c>
      <c r="C59" s="55">
        <v>13</v>
      </c>
      <c r="D59" s="54" t="s">
        <v>80</v>
      </c>
      <c r="E59" s="55">
        <v>1</v>
      </c>
      <c r="F59" s="54" t="s">
        <v>83</v>
      </c>
      <c r="G59" s="54" t="s">
        <v>187</v>
      </c>
      <c r="H59" s="55">
        <v>240</v>
      </c>
      <c r="I59" s="158">
        <f>'Прил 8'!J51</f>
        <v>0</v>
      </c>
      <c r="J59" s="158">
        <f>'Прил 8'!K51</f>
        <v>0</v>
      </c>
    </row>
    <row r="60" spans="1:10" x14ac:dyDescent="0.25">
      <c r="A60" s="57" t="s">
        <v>188</v>
      </c>
      <c r="B60" s="54" t="s">
        <v>80</v>
      </c>
      <c r="C60" s="55">
        <v>13</v>
      </c>
      <c r="D60" s="54" t="s">
        <v>80</v>
      </c>
      <c r="E60" s="55">
        <v>1</v>
      </c>
      <c r="F60" s="54" t="s">
        <v>83</v>
      </c>
      <c r="G60" s="54" t="s">
        <v>189</v>
      </c>
      <c r="H60" s="55"/>
      <c r="I60" s="158">
        <f>I61</f>
        <v>253250.94</v>
      </c>
      <c r="J60" s="158">
        <f>J61</f>
        <v>259271.54</v>
      </c>
    </row>
    <row r="61" spans="1:10" ht="31.5" x14ac:dyDescent="0.25">
      <c r="A61" s="57" t="s">
        <v>90</v>
      </c>
      <c r="B61" s="54" t="s">
        <v>80</v>
      </c>
      <c r="C61" s="55">
        <v>13</v>
      </c>
      <c r="D61" s="54" t="s">
        <v>80</v>
      </c>
      <c r="E61" s="55">
        <v>1</v>
      </c>
      <c r="F61" s="54" t="s">
        <v>83</v>
      </c>
      <c r="G61" s="54" t="s">
        <v>189</v>
      </c>
      <c r="H61" s="55">
        <v>240</v>
      </c>
      <c r="I61" s="158">
        <f>'Прил 8'!J53</f>
        <v>253250.94</v>
      </c>
      <c r="J61" s="158">
        <f>'Прил 8'!K53</f>
        <v>259271.54</v>
      </c>
    </row>
    <row r="62" spans="1:10" ht="31.5" x14ac:dyDescent="0.25">
      <c r="A62" s="57" t="s">
        <v>190</v>
      </c>
      <c r="B62" s="54" t="s">
        <v>80</v>
      </c>
      <c r="C62" s="55">
        <v>13</v>
      </c>
      <c r="D62" s="54" t="s">
        <v>80</v>
      </c>
      <c r="E62" s="55">
        <v>2</v>
      </c>
      <c r="F62" s="54" t="s">
        <v>83</v>
      </c>
      <c r="G62" s="54" t="s">
        <v>84</v>
      </c>
      <c r="H62" s="55"/>
      <c r="I62" s="158">
        <f>I63</f>
        <v>110000</v>
      </c>
      <c r="J62" s="158">
        <f>J63</f>
        <v>110000</v>
      </c>
    </row>
    <row r="63" spans="1:10" ht="31.5" x14ac:dyDescent="0.25">
      <c r="A63" s="57" t="s">
        <v>191</v>
      </c>
      <c r="B63" s="54" t="s">
        <v>80</v>
      </c>
      <c r="C63" s="55">
        <v>13</v>
      </c>
      <c r="D63" s="54" t="s">
        <v>80</v>
      </c>
      <c r="E63" s="55">
        <v>2</v>
      </c>
      <c r="F63" s="54" t="s">
        <v>83</v>
      </c>
      <c r="G63" s="54" t="s">
        <v>192</v>
      </c>
      <c r="H63" s="55"/>
      <c r="I63" s="158">
        <f>I64</f>
        <v>110000</v>
      </c>
      <c r="J63" s="158">
        <f>J64</f>
        <v>110000</v>
      </c>
    </row>
    <row r="64" spans="1:10" ht="31.5" x14ac:dyDescent="0.25">
      <c r="A64" s="57" t="s">
        <v>90</v>
      </c>
      <c r="B64" s="54" t="s">
        <v>80</v>
      </c>
      <c r="C64" s="55">
        <v>13</v>
      </c>
      <c r="D64" s="54" t="s">
        <v>80</v>
      </c>
      <c r="E64" s="55">
        <v>2</v>
      </c>
      <c r="F64" s="54" t="s">
        <v>83</v>
      </c>
      <c r="G64" s="54" t="s">
        <v>192</v>
      </c>
      <c r="H64" s="55">
        <v>240</v>
      </c>
      <c r="I64" s="158">
        <f>'Прил 8'!J56</f>
        <v>110000</v>
      </c>
      <c r="J64" s="158">
        <f>'Прил 8'!K56</f>
        <v>110000</v>
      </c>
    </row>
    <row r="65" spans="1:10" ht="47.25" x14ac:dyDescent="0.25">
      <c r="A65" s="56" t="s">
        <v>193</v>
      </c>
      <c r="B65" s="54" t="s">
        <v>80</v>
      </c>
      <c r="C65" s="55">
        <v>13</v>
      </c>
      <c r="D65" s="54" t="s">
        <v>102</v>
      </c>
      <c r="E65" s="55">
        <v>0</v>
      </c>
      <c r="F65" s="54" t="s">
        <v>83</v>
      </c>
      <c r="G65" s="54" t="s">
        <v>84</v>
      </c>
      <c r="H65" s="55"/>
      <c r="I65" s="158">
        <f>I66</f>
        <v>1143246</v>
      </c>
      <c r="J65" s="158">
        <f>J66</f>
        <v>1148055</v>
      </c>
    </row>
    <row r="66" spans="1:10" ht="47.25" x14ac:dyDescent="0.25">
      <c r="A66" s="56" t="s">
        <v>194</v>
      </c>
      <c r="B66" s="54" t="s">
        <v>80</v>
      </c>
      <c r="C66" s="55">
        <v>13</v>
      </c>
      <c r="D66" s="54" t="s">
        <v>102</v>
      </c>
      <c r="E66" s="55">
        <v>1</v>
      </c>
      <c r="F66" s="54" t="s">
        <v>83</v>
      </c>
      <c r="G66" s="54" t="s">
        <v>84</v>
      </c>
      <c r="H66" s="55"/>
      <c r="I66" s="158">
        <f>I67+I70+I73+I76+I79</f>
        <v>1143246</v>
      </c>
      <c r="J66" s="158">
        <f>J67+J70+J73+J76+J79</f>
        <v>1148055</v>
      </c>
    </row>
    <row r="67" spans="1:10" hidden="1" x14ac:dyDescent="0.25">
      <c r="A67" s="56" t="s">
        <v>195</v>
      </c>
      <c r="B67" s="54" t="s">
        <v>80</v>
      </c>
      <c r="C67" s="55">
        <v>13</v>
      </c>
      <c r="D67" s="54" t="s">
        <v>102</v>
      </c>
      <c r="E67" s="55">
        <v>1</v>
      </c>
      <c r="F67" s="54" t="s">
        <v>80</v>
      </c>
      <c r="G67" s="54" t="s">
        <v>84</v>
      </c>
      <c r="H67" s="55"/>
      <c r="I67" s="158">
        <f>I68</f>
        <v>0</v>
      </c>
      <c r="J67" s="158">
        <f>J68</f>
        <v>0</v>
      </c>
    </row>
    <row r="68" spans="1:10" ht="47.25" hidden="1" x14ac:dyDescent="0.25">
      <c r="A68" s="57" t="s">
        <v>196</v>
      </c>
      <c r="B68" s="54" t="s">
        <v>80</v>
      </c>
      <c r="C68" s="54" t="s">
        <v>112</v>
      </c>
      <c r="D68" s="54" t="s">
        <v>102</v>
      </c>
      <c r="E68" s="54" t="s">
        <v>85</v>
      </c>
      <c r="F68" s="54" t="s">
        <v>80</v>
      </c>
      <c r="G68" s="54" t="s">
        <v>197</v>
      </c>
      <c r="H68" s="54"/>
      <c r="I68" s="158">
        <f>I69</f>
        <v>0</v>
      </c>
      <c r="J68" s="158">
        <f>J69</f>
        <v>0</v>
      </c>
    </row>
    <row r="69" spans="1:10" ht="31.5" hidden="1" x14ac:dyDescent="0.25">
      <c r="A69" s="57" t="s">
        <v>90</v>
      </c>
      <c r="B69" s="54" t="s">
        <v>80</v>
      </c>
      <c r="C69" s="54" t="s">
        <v>112</v>
      </c>
      <c r="D69" s="54" t="s">
        <v>102</v>
      </c>
      <c r="E69" s="54" t="s">
        <v>85</v>
      </c>
      <c r="F69" s="54" t="s">
        <v>80</v>
      </c>
      <c r="G69" s="54" t="s">
        <v>197</v>
      </c>
      <c r="H69" s="54" t="s">
        <v>91</v>
      </c>
      <c r="I69" s="158">
        <f>'Прил 8'!J61</f>
        <v>0</v>
      </c>
      <c r="J69" s="158">
        <f>'Прил 8'!K61</f>
        <v>0</v>
      </c>
    </row>
    <row r="70" spans="1:10" ht="31.5" x14ac:dyDescent="0.25">
      <c r="A70" s="56" t="s">
        <v>198</v>
      </c>
      <c r="B70" s="54" t="s">
        <v>80</v>
      </c>
      <c r="C70" s="55">
        <v>13</v>
      </c>
      <c r="D70" s="54" t="s">
        <v>102</v>
      </c>
      <c r="E70" s="55">
        <v>1</v>
      </c>
      <c r="F70" s="54" t="s">
        <v>81</v>
      </c>
      <c r="G70" s="54" t="s">
        <v>84</v>
      </c>
      <c r="H70" s="55"/>
      <c r="I70" s="158">
        <f>I71</f>
        <v>40000</v>
      </c>
      <c r="J70" s="158">
        <f>J71</f>
        <v>40000</v>
      </c>
    </row>
    <row r="71" spans="1:10" ht="47.25" x14ac:dyDescent="0.25">
      <c r="A71" s="57" t="s">
        <v>196</v>
      </c>
      <c r="B71" s="54" t="s">
        <v>80</v>
      </c>
      <c r="C71" s="54" t="s">
        <v>112</v>
      </c>
      <c r="D71" s="54" t="s">
        <v>102</v>
      </c>
      <c r="E71" s="54" t="s">
        <v>85</v>
      </c>
      <c r="F71" s="54" t="s">
        <v>81</v>
      </c>
      <c r="G71" s="54" t="s">
        <v>197</v>
      </c>
      <c r="H71" s="54"/>
      <c r="I71" s="158">
        <f>I72</f>
        <v>40000</v>
      </c>
      <c r="J71" s="158">
        <f>J72</f>
        <v>40000</v>
      </c>
    </row>
    <row r="72" spans="1:10" ht="31.5" x14ac:dyDescent="0.25">
      <c r="A72" s="57" t="s">
        <v>90</v>
      </c>
      <c r="B72" s="54" t="s">
        <v>80</v>
      </c>
      <c r="C72" s="54" t="s">
        <v>112</v>
      </c>
      <c r="D72" s="54" t="s">
        <v>102</v>
      </c>
      <c r="E72" s="54" t="s">
        <v>85</v>
      </c>
      <c r="F72" s="54" t="s">
        <v>81</v>
      </c>
      <c r="G72" s="54" t="s">
        <v>197</v>
      </c>
      <c r="H72" s="54" t="s">
        <v>91</v>
      </c>
      <c r="I72" s="158">
        <f>'Прил 8'!J64</f>
        <v>40000</v>
      </c>
      <c r="J72" s="158">
        <f>'Прил 8'!K64</f>
        <v>40000</v>
      </c>
    </row>
    <row r="73" spans="1:10" x14ac:dyDescent="0.25">
      <c r="A73" s="56" t="s">
        <v>199</v>
      </c>
      <c r="B73" s="54" t="s">
        <v>80</v>
      </c>
      <c r="C73" s="55">
        <v>13</v>
      </c>
      <c r="D73" s="54" t="s">
        <v>102</v>
      </c>
      <c r="E73" s="55">
        <v>1</v>
      </c>
      <c r="F73" s="54" t="s">
        <v>87</v>
      </c>
      <c r="G73" s="54" t="s">
        <v>84</v>
      </c>
      <c r="H73" s="55"/>
      <c r="I73" s="158">
        <f>I74</f>
        <v>1029552</v>
      </c>
      <c r="J73" s="158">
        <f>J74</f>
        <v>1029552</v>
      </c>
    </row>
    <row r="74" spans="1:10" ht="47.25" x14ac:dyDescent="0.25">
      <c r="A74" s="57" t="s">
        <v>196</v>
      </c>
      <c r="B74" s="54" t="s">
        <v>80</v>
      </c>
      <c r="C74" s="54" t="s">
        <v>112</v>
      </c>
      <c r="D74" s="54" t="s">
        <v>102</v>
      </c>
      <c r="E74" s="54" t="s">
        <v>85</v>
      </c>
      <c r="F74" s="54" t="s">
        <v>87</v>
      </c>
      <c r="G74" s="54" t="s">
        <v>197</v>
      </c>
      <c r="H74" s="54"/>
      <c r="I74" s="158">
        <f>I75</f>
        <v>1029552</v>
      </c>
      <c r="J74" s="158">
        <f>J75</f>
        <v>1029552</v>
      </c>
    </row>
    <row r="75" spans="1:10" ht="31.5" x14ac:dyDescent="0.25">
      <c r="A75" s="57" t="s">
        <v>90</v>
      </c>
      <c r="B75" s="54" t="s">
        <v>80</v>
      </c>
      <c r="C75" s="54" t="s">
        <v>112</v>
      </c>
      <c r="D75" s="54" t="s">
        <v>102</v>
      </c>
      <c r="E75" s="54" t="s">
        <v>85</v>
      </c>
      <c r="F75" s="54" t="s">
        <v>87</v>
      </c>
      <c r="G75" s="54" t="s">
        <v>197</v>
      </c>
      <c r="H75" s="54" t="s">
        <v>91</v>
      </c>
      <c r="I75" s="158">
        <f>'Прил 8'!J67</f>
        <v>1029552</v>
      </c>
      <c r="J75" s="158">
        <f>'Прил 8'!K67</f>
        <v>1029552</v>
      </c>
    </row>
    <row r="76" spans="1:10" x14ac:dyDescent="0.25">
      <c r="A76" s="56" t="s">
        <v>200</v>
      </c>
      <c r="B76" s="54" t="s">
        <v>80</v>
      </c>
      <c r="C76" s="55">
        <v>13</v>
      </c>
      <c r="D76" s="54" t="s">
        <v>102</v>
      </c>
      <c r="E76" s="55">
        <v>1</v>
      </c>
      <c r="F76" s="54" t="s">
        <v>98</v>
      </c>
      <c r="G76" s="54" t="s">
        <v>84</v>
      </c>
      <c r="H76" s="55"/>
      <c r="I76" s="158">
        <f>I77</f>
        <v>68694</v>
      </c>
      <c r="J76" s="158">
        <f>J77</f>
        <v>73503</v>
      </c>
    </row>
    <row r="77" spans="1:10" ht="47.25" x14ac:dyDescent="0.25">
      <c r="A77" s="57" t="s">
        <v>196</v>
      </c>
      <c r="B77" s="54" t="s">
        <v>80</v>
      </c>
      <c r="C77" s="54" t="s">
        <v>112</v>
      </c>
      <c r="D77" s="54" t="s">
        <v>102</v>
      </c>
      <c r="E77" s="54" t="s">
        <v>85</v>
      </c>
      <c r="F77" s="54" t="s">
        <v>98</v>
      </c>
      <c r="G77" s="54" t="s">
        <v>197</v>
      </c>
      <c r="H77" s="54"/>
      <c r="I77" s="158">
        <f>I78</f>
        <v>68694</v>
      </c>
      <c r="J77" s="158">
        <f>J78</f>
        <v>73503</v>
      </c>
    </row>
    <row r="78" spans="1:10" ht="31.5" x14ac:dyDescent="0.25">
      <c r="A78" s="57" t="s">
        <v>90</v>
      </c>
      <c r="B78" s="54" t="s">
        <v>80</v>
      </c>
      <c r="C78" s="54" t="s">
        <v>112</v>
      </c>
      <c r="D78" s="54" t="s">
        <v>102</v>
      </c>
      <c r="E78" s="54" t="s">
        <v>85</v>
      </c>
      <c r="F78" s="54" t="s">
        <v>98</v>
      </c>
      <c r="G78" s="54" t="s">
        <v>197</v>
      </c>
      <c r="H78" s="54" t="s">
        <v>91</v>
      </c>
      <c r="I78" s="158">
        <f>'Прил 8'!J70</f>
        <v>68694</v>
      </c>
      <c r="J78" s="158">
        <f>'Прил 8'!K70</f>
        <v>73503</v>
      </c>
    </row>
    <row r="79" spans="1:10" ht="47.25" x14ac:dyDescent="0.25">
      <c r="A79" s="56" t="s">
        <v>201</v>
      </c>
      <c r="B79" s="54" t="s">
        <v>80</v>
      </c>
      <c r="C79" s="55">
        <v>13</v>
      </c>
      <c r="D79" s="54" t="s">
        <v>102</v>
      </c>
      <c r="E79" s="55">
        <v>1</v>
      </c>
      <c r="F79" s="54" t="s">
        <v>99</v>
      </c>
      <c r="G79" s="54" t="s">
        <v>84</v>
      </c>
      <c r="H79" s="55"/>
      <c r="I79" s="158">
        <f>I80</f>
        <v>5000</v>
      </c>
      <c r="J79" s="158">
        <f>J80</f>
        <v>5000</v>
      </c>
    </row>
    <row r="80" spans="1:10" ht="47.25" x14ac:dyDescent="0.25">
      <c r="A80" s="57" t="s">
        <v>196</v>
      </c>
      <c r="B80" s="54" t="s">
        <v>80</v>
      </c>
      <c r="C80" s="54" t="s">
        <v>112</v>
      </c>
      <c r="D80" s="54" t="s">
        <v>102</v>
      </c>
      <c r="E80" s="54" t="s">
        <v>85</v>
      </c>
      <c r="F80" s="54" t="s">
        <v>99</v>
      </c>
      <c r="G80" s="54" t="s">
        <v>197</v>
      </c>
      <c r="H80" s="54"/>
      <c r="I80" s="158">
        <f>I81</f>
        <v>5000</v>
      </c>
      <c r="J80" s="158">
        <f>J81</f>
        <v>5000</v>
      </c>
    </row>
    <row r="81" spans="1:10" ht="31.5" x14ac:dyDescent="0.25">
      <c r="A81" s="57" t="s">
        <v>90</v>
      </c>
      <c r="B81" s="54" t="s">
        <v>80</v>
      </c>
      <c r="C81" s="54" t="s">
        <v>112</v>
      </c>
      <c r="D81" s="54" t="s">
        <v>102</v>
      </c>
      <c r="E81" s="54" t="s">
        <v>85</v>
      </c>
      <c r="F81" s="54" t="s">
        <v>99</v>
      </c>
      <c r="G81" s="54" t="s">
        <v>197</v>
      </c>
      <c r="H81" s="54" t="s">
        <v>91</v>
      </c>
      <c r="I81" s="158">
        <f>'Прил 8'!J73</f>
        <v>5000</v>
      </c>
      <c r="J81" s="158">
        <f>'Прил 8'!K73</f>
        <v>5000</v>
      </c>
    </row>
    <row r="82" spans="1:10" ht="47.25" x14ac:dyDescent="0.25">
      <c r="A82" s="73" t="s">
        <v>203</v>
      </c>
      <c r="B82" s="171" t="s">
        <v>80</v>
      </c>
      <c r="C82" s="172">
        <v>13</v>
      </c>
      <c r="D82" s="171" t="s">
        <v>125</v>
      </c>
      <c r="E82" s="172">
        <v>0</v>
      </c>
      <c r="F82" s="171" t="s">
        <v>83</v>
      </c>
      <c r="G82" s="171" t="s">
        <v>84</v>
      </c>
      <c r="H82" s="172"/>
      <c r="I82" s="158">
        <f>I83</f>
        <v>6000</v>
      </c>
      <c r="J82" s="158">
        <f>J83</f>
        <v>6000</v>
      </c>
    </row>
    <row r="83" spans="1:10" ht="47.25" x14ac:dyDescent="0.25">
      <c r="A83" s="73" t="s">
        <v>204</v>
      </c>
      <c r="B83" s="171" t="s">
        <v>80</v>
      </c>
      <c r="C83" s="172">
        <v>13</v>
      </c>
      <c r="D83" s="171" t="s">
        <v>125</v>
      </c>
      <c r="E83" s="172">
        <v>0</v>
      </c>
      <c r="F83" s="171" t="s">
        <v>83</v>
      </c>
      <c r="G83" s="171" t="s">
        <v>84</v>
      </c>
      <c r="H83" s="172"/>
      <c r="I83" s="158">
        <f>I84+I86</f>
        <v>6000</v>
      </c>
      <c r="J83" s="158">
        <f>J84+J86</f>
        <v>6000</v>
      </c>
    </row>
    <row r="84" spans="1:10" ht="31.5" x14ac:dyDescent="0.25">
      <c r="A84" s="74" t="s">
        <v>431</v>
      </c>
      <c r="B84" s="171" t="s">
        <v>80</v>
      </c>
      <c r="C84" s="171" t="s">
        <v>112</v>
      </c>
      <c r="D84" s="171" t="s">
        <v>125</v>
      </c>
      <c r="E84" s="171" t="s">
        <v>82</v>
      </c>
      <c r="F84" s="171" t="s">
        <v>83</v>
      </c>
      <c r="G84" s="171" t="s">
        <v>432</v>
      </c>
      <c r="H84" s="171"/>
      <c r="I84" s="158">
        <f>SUM(I85:I86)</f>
        <v>6000</v>
      </c>
      <c r="J84" s="158">
        <f>SUM(J85:J86)</f>
        <v>6000</v>
      </c>
    </row>
    <row r="85" spans="1:10" x14ac:dyDescent="0.25">
      <c r="A85" s="74" t="s">
        <v>104</v>
      </c>
      <c r="B85" s="171" t="s">
        <v>80</v>
      </c>
      <c r="C85" s="171" t="s">
        <v>112</v>
      </c>
      <c r="D85" s="171" t="s">
        <v>125</v>
      </c>
      <c r="E85" s="171" t="s">
        <v>82</v>
      </c>
      <c r="F85" s="171" t="s">
        <v>83</v>
      </c>
      <c r="G85" s="171" t="s">
        <v>432</v>
      </c>
      <c r="H85" s="171" t="s">
        <v>105</v>
      </c>
      <c r="I85" s="158">
        <f>'Прил 8'!J77</f>
        <v>6000</v>
      </c>
      <c r="J85" s="158">
        <f>'Прил 8'!K77</f>
        <v>6000</v>
      </c>
    </row>
    <row r="86" spans="1:10" ht="63" hidden="1" x14ac:dyDescent="0.25">
      <c r="A86" s="74" t="s">
        <v>433</v>
      </c>
      <c r="B86" s="171" t="s">
        <v>80</v>
      </c>
      <c r="C86" s="171" t="s">
        <v>112</v>
      </c>
      <c r="D86" s="171" t="s">
        <v>125</v>
      </c>
      <c r="E86" s="171" t="s">
        <v>82</v>
      </c>
      <c r="F86" s="171" t="s">
        <v>83</v>
      </c>
      <c r="G86" s="171" t="s">
        <v>434</v>
      </c>
      <c r="H86" s="171"/>
      <c r="I86" s="158">
        <f>I87</f>
        <v>0</v>
      </c>
      <c r="J86" s="158">
        <f>J87</f>
        <v>0</v>
      </c>
    </row>
    <row r="87" spans="1:10" hidden="1" x14ac:dyDescent="0.25">
      <c r="A87" s="74" t="s">
        <v>104</v>
      </c>
      <c r="B87" s="171" t="s">
        <v>80</v>
      </c>
      <c r="C87" s="171" t="s">
        <v>112</v>
      </c>
      <c r="D87" s="171" t="s">
        <v>125</v>
      </c>
      <c r="E87" s="171" t="s">
        <v>82</v>
      </c>
      <c r="F87" s="171" t="s">
        <v>83</v>
      </c>
      <c r="G87" s="171" t="s">
        <v>434</v>
      </c>
      <c r="H87" s="171" t="s">
        <v>105</v>
      </c>
      <c r="I87" s="158">
        <f>'Прил 8'!J79</f>
        <v>0</v>
      </c>
      <c r="J87" s="158">
        <f>'Прил 8'!K79</f>
        <v>0</v>
      </c>
    </row>
    <row r="88" spans="1:10" ht="63" x14ac:dyDescent="0.25">
      <c r="A88" s="56" t="s">
        <v>205</v>
      </c>
      <c r="B88" s="54" t="s">
        <v>80</v>
      </c>
      <c r="C88" s="54" t="s">
        <v>112</v>
      </c>
      <c r="D88" s="54" t="s">
        <v>103</v>
      </c>
      <c r="E88" s="55">
        <v>0</v>
      </c>
      <c r="F88" s="54" t="s">
        <v>83</v>
      </c>
      <c r="G88" s="54" t="s">
        <v>84</v>
      </c>
      <c r="H88" s="55"/>
      <c r="I88" s="158">
        <f t="shared" ref="I88:J90" si="2">I89</f>
        <v>10000</v>
      </c>
      <c r="J88" s="158">
        <f t="shared" si="2"/>
        <v>10000</v>
      </c>
    </row>
    <row r="89" spans="1:10" x14ac:dyDescent="0.25">
      <c r="A89" s="57" t="s">
        <v>206</v>
      </c>
      <c r="B89" s="54" t="s">
        <v>80</v>
      </c>
      <c r="C89" s="54" t="s">
        <v>112</v>
      </c>
      <c r="D89" s="54" t="s">
        <v>103</v>
      </c>
      <c r="E89" s="54" t="s">
        <v>82</v>
      </c>
      <c r="F89" s="54" t="s">
        <v>80</v>
      </c>
      <c r="G89" s="54" t="s">
        <v>84</v>
      </c>
      <c r="H89" s="54"/>
      <c r="I89" s="158">
        <f t="shared" si="2"/>
        <v>10000</v>
      </c>
      <c r="J89" s="158">
        <f t="shared" si="2"/>
        <v>10000</v>
      </c>
    </row>
    <row r="90" spans="1:10" ht="31.5" x14ac:dyDescent="0.25">
      <c r="A90" s="57" t="s">
        <v>207</v>
      </c>
      <c r="B90" s="54" t="s">
        <v>80</v>
      </c>
      <c r="C90" s="54" t="s">
        <v>112</v>
      </c>
      <c r="D90" s="54" t="s">
        <v>103</v>
      </c>
      <c r="E90" s="54" t="s">
        <v>82</v>
      </c>
      <c r="F90" s="54" t="s">
        <v>80</v>
      </c>
      <c r="G90" s="54" t="s">
        <v>208</v>
      </c>
      <c r="H90" s="54"/>
      <c r="I90" s="158">
        <f t="shared" si="2"/>
        <v>10000</v>
      </c>
      <c r="J90" s="158">
        <f t="shared" si="2"/>
        <v>10000</v>
      </c>
    </row>
    <row r="91" spans="1:10" ht="31.5" x14ac:dyDescent="0.25">
      <c r="A91" s="57" t="s">
        <v>90</v>
      </c>
      <c r="B91" s="54" t="s">
        <v>80</v>
      </c>
      <c r="C91" s="54" t="s">
        <v>112</v>
      </c>
      <c r="D91" s="54" t="s">
        <v>103</v>
      </c>
      <c r="E91" s="54" t="s">
        <v>82</v>
      </c>
      <c r="F91" s="54" t="s">
        <v>80</v>
      </c>
      <c r="G91" s="54" t="s">
        <v>208</v>
      </c>
      <c r="H91" s="54" t="s">
        <v>91</v>
      </c>
      <c r="I91" s="158">
        <f>'Прил 8'!J83</f>
        <v>10000</v>
      </c>
      <c r="J91" s="158">
        <f>'Прил 8'!K83</f>
        <v>10000</v>
      </c>
    </row>
    <row r="92" spans="1:10" ht="63" x14ac:dyDescent="0.25">
      <c r="A92" s="56" t="s">
        <v>157</v>
      </c>
      <c r="B92" s="54" t="s">
        <v>80</v>
      </c>
      <c r="C92" s="55">
        <v>13</v>
      </c>
      <c r="D92" s="54" t="s">
        <v>107</v>
      </c>
      <c r="E92" s="55">
        <v>0</v>
      </c>
      <c r="F92" s="54" t="s">
        <v>83</v>
      </c>
      <c r="G92" s="54" t="s">
        <v>84</v>
      </c>
      <c r="H92" s="55"/>
      <c r="I92" s="158">
        <f>I93+I96</f>
        <v>1100000</v>
      </c>
      <c r="J92" s="158">
        <f>J93+J96</f>
        <v>1100000</v>
      </c>
    </row>
    <row r="93" spans="1:10" ht="31.5" x14ac:dyDescent="0.25">
      <c r="A93" s="57" t="s">
        <v>158</v>
      </c>
      <c r="B93" s="54" t="s">
        <v>80</v>
      </c>
      <c r="C93" s="54" t="s">
        <v>112</v>
      </c>
      <c r="D93" s="54" t="s">
        <v>107</v>
      </c>
      <c r="E93" s="54" t="s">
        <v>82</v>
      </c>
      <c r="F93" s="54" t="s">
        <v>80</v>
      </c>
      <c r="G93" s="54" t="s">
        <v>84</v>
      </c>
      <c r="H93" s="54"/>
      <c r="I93" s="158">
        <f>I94</f>
        <v>100000</v>
      </c>
      <c r="J93" s="158">
        <f>J94</f>
        <v>100000</v>
      </c>
    </row>
    <row r="94" spans="1:10" ht="31.5" x14ac:dyDescent="0.25">
      <c r="A94" s="57" t="s">
        <v>158</v>
      </c>
      <c r="B94" s="54" t="s">
        <v>80</v>
      </c>
      <c r="C94" s="54" t="s">
        <v>112</v>
      </c>
      <c r="D94" s="54" t="s">
        <v>107</v>
      </c>
      <c r="E94" s="54" t="s">
        <v>82</v>
      </c>
      <c r="F94" s="54" t="s">
        <v>80</v>
      </c>
      <c r="G94" s="54" t="s">
        <v>159</v>
      </c>
      <c r="H94" s="54"/>
      <c r="I94" s="158">
        <f>I95</f>
        <v>100000</v>
      </c>
      <c r="J94" s="158">
        <f>J95</f>
        <v>100000</v>
      </c>
    </row>
    <row r="95" spans="1:10" ht="31.5" x14ac:dyDescent="0.25">
      <c r="A95" s="57" t="s">
        <v>90</v>
      </c>
      <c r="B95" s="54" t="s">
        <v>80</v>
      </c>
      <c r="C95" s="54" t="s">
        <v>112</v>
      </c>
      <c r="D95" s="54" t="s">
        <v>107</v>
      </c>
      <c r="E95" s="54" t="s">
        <v>82</v>
      </c>
      <c r="F95" s="54" t="s">
        <v>80</v>
      </c>
      <c r="G95" s="54" t="s">
        <v>159</v>
      </c>
      <c r="H95" s="54" t="s">
        <v>91</v>
      </c>
      <c r="I95" s="158">
        <f>'Прил 8'!J87</f>
        <v>100000</v>
      </c>
      <c r="J95" s="158">
        <f>'Прил 8'!K87</f>
        <v>100000</v>
      </c>
    </row>
    <row r="96" spans="1:10" x14ac:dyDescent="0.25">
      <c r="A96" s="74" t="s">
        <v>441</v>
      </c>
      <c r="B96" s="171" t="s">
        <v>80</v>
      </c>
      <c r="C96" s="171" t="s">
        <v>112</v>
      </c>
      <c r="D96" s="171" t="s">
        <v>107</v>
      </c>
      <c r="E96" s="171" t="s">
        <v>82</v>
      </c>
      <c r="F96" s="171" t="s">
        <v>81</v>
      </c>
      <c r="G96" s="171" t="s">
        <v>84</v>
      </c>
      <c r="H96" s="171"/>
      <c r="I96" s="158">
        <f>I97</f>
        <v>1000000</v>
      </c>
      <c r="J96" s="158">
        <f>J97</f>
        <v>1000000</v>
      </c>
    </row>
    <row r="97" spans="1:10" ht="31.5" x14ac:dyDescent="0.25">
      <c r="A97" s="74" t="s">
        <v>158</v>
      </c>
      <c r="B97" s="171" t="s">
        <v>80</v>
      </c>
      <c r="C97" s="171" t="s">
        <v>112</v>
      </c>
      <c r="D97" s="171" t="s">
        <v>107</v>
      </c>
      <c r="E97" s="171" t="s">
        <v>82</v>
      </c>
      <c r="F97" s="171" t="s">
        <v>81</v>
      </c>
      <c r="G97" s="171" t="s">
        <v>159</v>
      </c>
      <c r="H97" s="171"/>
      <c r="I97" s="158">
        <f>I98</f>
        <v>1000000</v>
      </c>
      <c r="J97" s="158">
        <f>J98</f>
        <v>1000000</v>
      </c>
    </row>
    <row r="98" spans="1:10" ht="31.5" x14ac:dyDescent="0.25">
      <c r="A98" s="74" t="s">
        <v>90</v>
      </c>
      <c r="B98" s="171" t="s">
        <v>80</v>
      </c>
      <c r="C98" s="171" t="s">
        <v>112</v>
      </c>
      <c r="D98" s="171" t="s">
        <v>107</v>
      </c>
      <c r="E98" s="171" t="s">
        <v>82</v>
      </c>
      <c r="F98" s="171" t="s">
        <v>81</v>
      </c>
      <c r="G98" s="171" t="s">
        <v>159</v>
      </c>
      <c r="H98" s="171" t="s">
        <v>91</v>
      </c>
      <c r="I98" s="158">
        <f>'Прил 8'!J90</f>
        <v>1000000</v>
      </c>
      <c r="J98" s="158">
        <f>'Прил 8'!K90</f>
        <v>1000000</v>
      </c>
    </row>
    <row r="99" spans="1:10" ht="63" x14ac:dyDescent="0.25">
      <c r="A99" s="56" t="s">
        <v>209</v>
      </c>
      <c r="B99" s="54" t="s">
        <v>80</v>
      </c>
      <c r="C99" s="55">
        <v>13</v>
      </c>
      <c r="D99" s="54" t="s">
        <v>112</v>
      </c>
      <c r="E99" s="55">
        <v>0</v>
      </c>
      <c r="F99" s="54" t="s">
        <v>83</v>
      </c>
      <c r="G99" s="54" t="s">
        <v>84</v>
      </c>
      <c r="H99" s="55"/>
      <c r="I99" s="158">
        <f t="shared" ref="I99:J101" si="3">I100</f>
        <v>10000</v>
      </c>
      <c r="J99" s="158">
        <f t="shared" si="3"/>
        <v>10000</v>
      </c>
    </row>
    <row r="100" spans="1:10" ht="47.25" x14ac:dyDescent="0.25">
      <c r="A100" s="57" t="s">
        <v>210</v>
      </c>
      <c r="B100" s="54" t="s">
        <v>80</v>
      </c>
      <c r="C100" s="54" t="s">
        <v>112</v>
      </c>
      <c r="D100" s="54" t="s">
        <v>112</v>
      </c>
      <c r="E100" s="54" t="s">
        <v>82</v>
      </c>
      <c r="F100" s="54" t="s">
        <v>81</v>
      </c>
      <c r="G100" s="54" t="s">
        <v>84</v>
      </c>
      <c r="H100" s="54"/>
      <c r="I100" s="158">
        <f t="shared" si="3"/>
        <v>10000</v>
      </c>
      <c r="J100" s="158">
        <f t="shared" si="3"/>
        <v>10000</v>
      </c>
    </row>
    <row r="101" spans="1:10" ht="31.5" x14ac:dyDescent="0.25">
      <c r="A101" s="57" t="s">
        <v>211</v>
      </c>
      <c r="B101" s="54" t="s">
        <v>80</v>
      </c>
      <c r="C101" s="54" t="s">
        <v>112</v>
      </c>
      <c r="D101" s="54" t="s">
        <v>112</v>
      </c>
      <c r="E101" s="54" t="s">
        <v>82</v>
      </c>
      <c r="F101" s="54" t="s">
        <v>81</v>
      </c>
      <c r="G101" s="54" t="s">
        <v>212</v>
      </c>
      <c r="H101" s="54"/>
      <c r="I101" s="158">
        <f t="shared" si="3"/>
        <v>10000</v>
      </c>
      <c r="J101" s="158">
        <f t="shared" si="3"/>
        <v>10000</v>
      </c>
    </row>
    <row r="102" spans="1:10" ht="31.5" x14ac:dyDescent="0.25">
      <c r="A102" s="57" t="s">
        <v>90</v>
      </c>
      <c r="B102" s="54" t="s">
        <v>80</v>
      </c>
      <c r="C102" s="54" t="s">
        <v>112</v>
      </c>
      <c r="D102" s="54" t="s">
        <v>112</v>
      </c>
      <c r="E102" s="54" t="s">
        <v>82</v>
      </c>
      <c r="F102" s="54" t="s">
        <v>81</v>
      </c>
      <c r="G102" s="54" t="s">
        <v>212</v>
      </c>
      <c r="H102" s="54" t="s">
        <v>91</v>
      </c>
      <c r="I102" s="158">
        <f>'Прил 8'!J94</f>
        <v>10000</v>
      </c>
      <c r="J102" s="158">
        <f>'Прил 8'!K94</f>
        <v>10000</v>
      </c>
    </row>
    <row r="103" spans="1:10" x14ac:dyDescent="0.25">
      <c r="A103" s="56" t="s">
        <v>150</v>
      </c>
      <c r="B103" s="54" t="s">
        <v>80</v>
      </c>
      <c r="C103" s="55">
        <v>13</v>
      </c>
      <c r="D103" s="54" t="s">
        <v>213</v>
      </c>
      <c r="E103" s="55">
        <v>0</v>
      </c>
      <c r="F103" s="54" t="s">
        <v>83</v>
      </c>
      <c r="G103" s="54" t="s">
        <v>84</v>
      </c>
      <c r="H103" s="55"/>
      <c r="I103" s="158">
        <f>I104</f>
        <v>10000</v>
      </c>
      <c r="J103" s="158">
        <f t="shared" ref="I103:J105" si="4">J104</f>
        <v>10000</v>
      </c>
    </row>
    <row r="104" spans="1:10" ht="31.5" x14ac:dyDescent="0.25">
      <c r="A104" s="56" t="s">
        <v>151</v>
      </c>
      <c r="B104" s="54" t="s">
        <v>80</v>
      </c>
      <c r="C104" s="55">
        <v>13</v>
      </c>
      <c r="D104" s="55">
        <v>91</v>
      </c>
      <c r="E104" s="55">
        <v>1</v>
      </c>
      <c r="F104" s="54" t="s">
        <v>83</v>
      </c>
      <c r="G104" s="54" t="s">
        <v>84</v>
      </c>
      <c r="H104" s="55"/>
      <c r="I104" s="158">
        <f t="shared" si="4"/>
        <v>10000</v>
      </c>
      <c r="J104" s="158">
        <f t="shared" si="4"/>
        <v>10000</v>
      </c>
    </row>
    <row r="105" spans="1:10" ht="47.25" x14ac:dyDescent="0.25">
      <c r="A105" s="56" t="s">
        <v>214</v>
      </c>
      <c r="B105" s="54" t="s">
        <v>80</v>
      </c>
      <c r="C105" s="55">
        <v>13</v>
      </c>
      <c r="D105" s="55">
        <v>91</v>
      </c>
      <c r="E105" s="55">
        <v>1</v>
      </c>
      <c r="F105" s="54" t="s">
        <v>83</v>
      </c>
      <c r="G105" s="54" t="s">
        <v>215</v>
      </c>
      <c r="H105" s="55"/>
      <c r="I105" s="158">
        <f t="shared" si="4"/>
        <v>10000</v>
      </c>
      <c r="J105" s="158">
        <f t="shared" si="4"/>
        <v>10000</v>
      </c>
    </row>
    <row r="106" spans="1:10" ht="31.5" x14ac:dyDescent="0.25">
      <c r="A106" s="56" t="s">
        <v>90</v>
      </c>
      <c r="B106" s="54" t="s">
        <v>80</v>
      </c>
      <c r="C106" s="55">
        <v>13</v>
      </c>
      <c r="D106" s="55">
        <v>91</v>
      </c>
      <c r="E106" s="55">
        <v>1</v>
      </c>
      <c r="F106" s="54" t="s">
        <v>83</v>
      </c>
      <c r="G106" s="54" t="s">
        <v>215</v>
      </c>
      <c r="H106" s="55">
        <v>240</v>
      </c>
      <c r="I106" s="158">
        <f>'Прил 8'!J297</f>
        <v>10000</v>
      </c>
      <c r="J106" s="158">
        <f>'Прил 8'!K297</f>
        <v>10000</v>
      </c>
    </row>
    <row r="107" spans="1:10" x14ac:dyDescent="0.25">
      <c r="A107" s="74" t="s">
        <v>95</v>
      </c>
      <c r="B107" s="171" t="s">
        <v>80</v>
      </c>
      <c r="C107" s="171" t="s">
        <v>112</v>
      </c>
      <c r="D107" s="171" t="s">
        <v>96</v>
      </c>
      <c r="E107" s="172">
        <v>0</v>
      </c>
      <c r="F107" s="171" t="s">
        <v>83</v>
      </c>
      <c r="G107" s="171" t="s">
        <v>84</v>
      </c>
      <c r="H107" s="172"/>
      <c r="I107" s="158">
        <f t="shared" ref="I107:J109" si="5">I108</f>
        <v>141376.94</v>
      </c>
      <c r="J107" s="158">
        <f t="shared" si="5"/>
        <v>26410.48</v>
      </c>
    </row>
    <row r="108" spans="1:10" x14ac:dyDescent="0.25">
      <c r="A108" s="74" t="s">
        <v>218</v>
      </c>
      <c r="B108" s="171" t="s">
        <v>80</v>
      </c>
      <c r="C108" s="171" t="s">
        <v>112</v>
      </c>
      <c r="D108" s="171" t="s">
        <v>96</v>
      </c>
      <c r="E108" s="172">
        <v>9</v>
      </c>
      <c r="F108" s="171" t="s">
        <v>83</v>
      </c>
      <c r="G108" s="171" t="s">
        <v>84</v>
      </c>
      <c r="H108" s="172"/>
      <c r="I108" s="158">
        <f>I109+I111</f>
        <v>141376.94</v>
      </c>
      <c r="J108" s="158">
        <f>J109+J111</f>
        <v>26410.48</v>
      </c>
    </row>
    <row r="109" spans="1:10" x14ac:dyDescent="0.25">
      <c r="A109" s="74" t="s">
        <v>221</v>
      </c>
      <c r="B109" s="171" t="s">
        <v>80</v>
      </c>
      <c r="C109" s="171" t="s">
        <v>112</v>
      </c>
      <c r="D109" s="171" t="s">
        <v>96</v>
      </c>
      <c r="E109" s="172">
        <v>9</v>
      </c>
      <c r="F109" s="171" t="s">
        <v>83</v>
      </c>
      <c r="G109" s="172">
        <v>29090</v>
      </c>
      <c r="H109" s="171"/>
      <c r="I109" s="158">
        <f t="shared" si="5"/>
        <v>26410.48</v>
      </c>
      <c r="J109" s="158">
        <f t="shared" si="5"/>
        <v>26410.48</v>
      </c>
    </row>
    <row r="110" spans="1:10" x14ac:dyDescent="0.25">
      <c r="A110" s="74" t="s">
        <v>92</v>
      </c>
      <c r="B110" s="171" t="s">
        <v>80</v>
      </c>
      <c r="C110" s="171" t="s">
        <v>112</v>
      </c>
      <c r="D110" s="171" t="s">
        <v>96</v>
      </c>
      <c r="E110" s="172">
        <v>9</v>
      </c>
      <c r="F110" s="171" t="s">
        <v>83</v>
      </c>
      <c r="G110" s="172">
        <v>29090</v>
      </c>
      <c r="H110" s="171" t="s">
        <v>93</v>
      </c>
      <c r="I110" s="158">
        <f>'Прил 8'!J98</f>
        <v>26410.48</v>
      </c>
      <c r="J110" s="158">
        <f>'Прил 8'!K98</f>
        <v>26410.48</v>
      </c>
    </row>
    <row r="111" spans="1:10" ht="31.5" x14ac:dyDescent="0.25">
      <c r="A111" s="73" t="s">
        <v>313</v>
      </c>
      <c r="B111" s="222" t="s">
        <v>80</v>
      </c>
      <c r="C111" s="222" t="s">
        <v>112</v>
      </c>
      <c r="D111" s="222" t="s">
        <v>96</v>
      </c>
      <c r="E111" s="223">
        <v>9</v>
      </c>
      <c r="F111" s="222" t="s">
        <v>83</v>
      </c>
      <c r="G111" s="222" t="s">
        <v>314</v>
      </c>
      <c r="H111" s="223"/>
      <c r="I111" s="158">
        <f>I112</f>
        <v>114966.46</v>
      </c>
      <c r="J111" s="158">
        <f>J112</f>
        <v>0</v>
      </c>
    </row>
    <row r="112" spans="1:10" x14ac:dyDescent="0.25">
      <c r="A112" s="74" t="s">
        <v>118</v>
      </c>
      <c r="B112" s="222" t="s">
        <v>80</v>
      </c>
      <c r="C112" s="222" t="s">
        <v>112</v>
      </c>
      <c r="D112" s="222" t="s">
        <v>96</v>
      </c>
      <c r="E112" s="223">
        <v>9</v>
      </c>
      <c r="F112" s="222" t="s">
        <v>83</v>
      </c>
      <c r="G112" s="222" t="s">
        <v>314</v>
      </c>
      <c r="H112" s="223">
        <v>520</v>
      </c>
      <c r="I112" s="158">
        <f>'Прил 8'!J100</f>
        <v>114966.46</v>
      </c>
      <c r="J112" s="158">
        <f>'Прил 8'!K100</f>
        <v>0</v>
      </c>
    </row>
    <row r="113" spans="1:10" x14ac:dyDescent="0.25">
      <c r="A113" s="61" t="s">
        <v>119</v>
      </c>
      <c r="B113" s="54" t="s">
        <v>81</v>
      </c>
      <c r="C113" s="55" t="s">
        <v>23</v>
      </c>
      <c r="D113" s="54" t="s">
        <v>148</v>
      </c>
      <c r="E113" s="55"/>
      <c r="F113" s="54"/>
      <c r="G113" s="54"/>
      <c r="H113" s="55" t="s">
        <v>149</v>
      </c>
      <c r="I113" s="157">
        <f t="shared" ref="I113:J117" si="6">I114</f>
        <v>381489.87</v>
      </c>
      <c r="J113" s="157">
        <f t="shared" si="6"/>
        <v>415893.67</v>
      </c>
    </row>
    <row r="114" spans="1:10" x14ac:dyDescent="0.25">
      <c r="A114" s="62" t="s">
        <v>120</v>
      </c>
      <c r="B114" s="54" t="s">
        <v>81</v>
      </c>
      <c r="C114" s="54" t="s">
        <v>87</v>
      </c>
      <c r="D114" s="54" t="s">
        <v>148</v>
      </c>
      <c r="E114" s="55"/>
      <c r="F114" s="54"/>
      <c r="G114" s="54"/>
      <c r="H114" s="55" t="s">
        <v>149</v>
      </c>
      <c r="I114" s="158">
        <f t="shared" si="6"/>
        <v>381489.87</v>
      </c>
      <c r="J114" s="158">
        <f t="shared" si="6"/>
        <v>415893.67</v>
      </c>
    </row>
    <row r="115" spans="1:10" x14ac:dyDescent="0.25">
      <c r="A115" s="57" t="s">
        <v>95</v>
      </c>
      <c r="B115" s="54" t="s">
        <v>81</v>
      </c>
      <c r="C115" s="54" t="s">
        <v>87</v>
      </c>
      <c r="D115" s="54" t="s">
        <v>96</v>
      </c>
      <c r="E115" s="55">
        <v>0</v>
      </c>
      <c r="F115" s="54" t="s">
        <v>83</v>
      </c>
      <c r="G115" s="54" t="s">
        <v>84</v>
      </c>
      <c r="H115" s="55"/>
      <c r="I115" s="158">
        <f t="shared" si="6"/>
        <v>381489.87</v>
      </c>
      <c r="J115" s="158">
        <f t="shared" si="6"/>
        <v>415893.67</v>
      </c>
    </row>
    <row r="116" spans="1:10" x14ac:dyDescent="0.25">
      <c r="A116" s="57" t="s">
        <v>218</v>
      </c>
      <c r="B116" s="54" t="s">
        <v>81</v>
      </c>
      <c r="C116" s="54" t="s">
        <v>87</v>
      </c>
      <c r="D116" s="54" t="s">
        <v>96</v>
      </c>
      <c r="E116" s="55">
        <v>9</v>
      </c>
      <c r="F116" s="54" t="s">
        <v>83</v>
      </c>
      <c r="G116" s="54" t="s">
        <v>84</v>
      </c>
      <c r="H116" s="55"/>
      <c r="I116" s="158">
        <f t="shared" si="6"/>
        <v>381489.87</v>
      </c>
      <c r="J116" s="158">
        <f t="shared" si="6"/>
        <v>415893.67</v>
      </c>
    </row>
    <row r="117" spans="1:10" ht="63" x14ac:dyDescent="0.25">
      <c r="A117" s="56" t="s">
        <v>222</v>
      </c>
      <c r="B117" s="54" t="s">
        <v>81</v>
      </c>
      <c r="C117" s="54" t="s">
        <v>87</v>
      </c>
      <c r="D117" s="54" t="s">
        <v>96</v>
      </c>
      <c r="E117" s="55">
        <v>9</v>
      </c>
      <c r="F117" s="54" t="s">
        <v>83</v>
      </c>
      <c r="G117" s="54" t="s">
        <v>121</v>
      </c>
      <c r="H117" s="55"/>
      <c r="I117" s="158">
        <f t="shared" si="6"/>
        <v>381489.87</v>
      </c>
      <c r="J117" s="158">
        <f t="shared" si="6"/>
        <v>415893.67</v>
      </c>
    </row>
    <row r="118" spans="1:10" x14ac:dyDescent="0.25">
      <c r="A118" s="56" t="s">
        <v>154</v>
      </c>
      <c r="B118" s="54" t="s">
        <v>81</v>
      </c>
      <c r="C118" s="54" t="s">
        <v>87</v>
      </c>
      <c r="D118" s="54" t="s">
        <v>96</v>
      </c>
      <c r="E118" s="55">
        <v>9</v>
      </c>
      <c r="F118" s="54" t="s">
        <v>83</v>
      </c>
      <c r="G118" s="54" t="s">
        <v>121</v>
      </c>
      <c r="H118" s="55">
        <v>120</v>
      </c>
      <c r="I118" s="158">
        <f>'Прил 8'!J106</f>
        <v>381489.87</v>
      </c>
      <c r="J118" s="158">
        <f>'Прил 8'!K106</f>
        <v>415893.67</v>
      </c>
    </row>
    <row r="119" spans="1:10" ht="31.5" x14ac:dyDescent="0.25">
      <c r="A119" s="61" t="s">
        <v>122</v>
      </c>
      <c r="B119" s="54" t="s">
        <v>87</v>
      </c>
      <c r="C119" s="54"/>
      <c r="D119" s="54"/>
      <c r="E119" s="55"/>
      <c r="F119" s="54"/>
      <c r="G119" s="54"/>
      <c r="H119" s="55"/>
      <c r="I119" s="158">
        <f>I120+I129</f>
        <v>1512319.6</v>
      </c>
      <c r="J119" s="158">
        <f>J120+J129</f>
        <v>1412319.6</v>
      </c>
    </row>
    <row r="120" spans="1:10" x14ac:dyDescent="0.25">
      <c r="A120" s="56" t="s">
        <v>435</v>
      </c>
      <c r="B120" s="54" t="s">
        <v>87</v>
      </c>
      <c r="C120" s="54" t="s">
        <v>115</v>
      </c>
      <c r="D120" s="54"/>
      <c r="E120" s="55"/>
      <c r="F120" s="54"/>
      <c r="G120" s="54"/>
      <c r="H120" s="55"/>
      <c r="I120" s="158">
        <f>I121</f>
        <v>820000</v>
      </c>
      <c r="J120" s="158">
        <f>J121</f>
        <v>720000</v>
      </c>
    </row>
    <row r="121" spans="1:10" ht="110.25" x14ac:dyDescent="0.25">
      <c r="A121" s="56" t="s">
        <v>223</v>
      </c>
      <c r="B121" s="54" t="s">
        <v>87</v>
      </c>
      <c r="C121" s="54" t="s">
        <v>115</v>
      </c>
      <c r="D121" s="54" t="s">
        <v>81</v>
      </c>
      <c r="E121" s="55">
        <v>0</v>
      </c>
      <c r="F121" s="54" t="s">
        <v>83</v>
      </c>
      <c r="G121" s="54" t="s">
        <v>84</v>
      </c>
      <c r="H121" s="55"/>
      <c r="I121" s="158">
        <f>I122</f>
        <v>820000</v>
      </c>
      <c r="J121" s="158">
        <f>J122</f>
        <v>720000</v>
      </c>
    </row>
    <row r="122" spans="1:10" ht="31.5" x14ac:dyDescent="0.25">
      <c r="A122" s="57" t="s">
        <v>224</v>
      </c>
      <c r="B122" s="54" t="s">
        <v>87</v>
      </c>
      <c r="C122" s="54" t="s">
        <v>115</v>
      </c>
      <c r="D122" s="54" t="s">
        <v>81</v>
      </c>
      <c r="E122" s="55">
        <v>1</v>
      </c>
      <c r="F122" s="54" t="s">
        <v>83</v>
      </c>
      <c r="G122" s="54" t="s">
        <v>84</v>
      </c>
      <c r="H122" s="55"/>
      <c r="I122" s="158">
        <f>I123+I125+I127</f>
        <v>820000</v>
      </c>
      <c r="J122" s="158">
        <f>J123+J125+J127</f>
        <v>720000</v>
      </c>
    </row>
    <row r="123" spans="1:10" ht="31.5" x14ac:dyDescent="0.25">
      <c r="A123" s="57" t="s">
        <v>225</v>
      </c>
      <c r="B123" s="54" t="s">
        <v>87</v>
      </c>
      <c r="C123" s="54" t="s">
        <v>115</v>
      </c>
      <c r="D123" s="54" t="s">
        <v>81</v>
      </c>
      <c r="E123" s="55">
        <v>1</v>
      </c>
      <c r="F123" s="54" t="s">
        <v>83</v>
      </c>
      <c r="G123" s="54" t="s">
        <v>226</v>
      </c>
      <c r="H123" s="55"/>
      <c r="I123" s="158">
        <f>I124</f>
        <v>10000</v>
      </c>
      <c r="J123" s="158">
        <f>J124</f>
        <v>10000</v>
      </c>
    </row>
    <row r="124" spans="1:10" ht="31.5" x14ac:dyDescent="0.25">
      <c r="A124" s="57" t="s">
        <v>90</v>
      </c>
      <c r="B124" s="54" t="s">
        <v>87</v>
      </c>
      <c r="C124" s="54" t="s">
        <v>115</v>
      </c>
      <c r="D124" s="54" t="s">
        <v>81</v>
      </c>
      <c r="E124" s="55">
        <v>1</v>
      </c>
      <c r="F124" s="54" t="s">
        <v>83</v>
      </c>
      <c r="G124" s="54" t="s">
        <v>226</v>
      </c>
      <c r="H124" s="55">
        <v>240</v>
      </c>
      <c r="I124" s="158">
        <f>'Прил 8'!J112</f>
        <v>10000</v>
      </c>
      <c r="J124" s="158">
        <f>'Прил 8'!K112</f>
        <v>10000</v>
      </c>
    </row>
    <row r="125" spans="1:10" ht="31.5" x14ac:dyDescent="0.25">
      <c r="A125" s="57" t="s">
        <v>473</v>
      </c>
      <c r="B125" s="54" t="s">
        <v>87</v>
      </c>
      <c r="C125" s="54" t="s">
        <v>115</v>
      </c>
      <c r="D125" s="54" t="s">
        <v>81</v>
      </c>
      <c r="E125" s="55">
        <v>1</v>
      </c>
      <c r="F125" s="54" t="s">
        <v>83</v>
      </c>
      <c r="G125" s="54" t="s">
        <v>227</v>
      </c>
      <c r="H125" s="55"/>
      <c r="I125" s="158">
        <f>I126</f>
        <v>10000</v>
      </c>
      <c r="J125" s="158">
        <f>J126</f>
        <v>10000</v>
      </c>
    </row>
    <row r="126" spans="1:10" ht="31.5" x14ac:dyDescent="0.25">
      <c r="A126" s="57" t="s">
        <v>90</v>
      </c>
      <c r="B126" s="54" t="s">
        <v>87</v>
      </c>
      <c r="C126" s="54" t="s">
        <v>115</v>
      </c>
      <c r="D126" s="54" t="s">
        <v>81</v>
      </c>
      <c r="E126" s="55">
        <v>1</v>
      </c>
      <c r="F126" s="54" t="s">
        <v>83</v>
      </c>
      <c r="G126" s="54" t="s">
        <v>227</v>
      </c>
      <c r="H126" s="55">
        <v>240</v>
      </c>
      <c r="I126" s="158">
        <f>'Прил 8'!J114</f>
        <v>10000</v>
      </c>
      <c r="J126" s="158">
        <f>'Прил 8'!K114</f>
        <v>10000</v>
      </c>
    </row>
    <row r="127" spans="1:10" x14ac:dyDescent="0.25">
      <c r="A127" s="57" t="s">
        <v>228</v>
      </c>
      <c r="B127" s="54" t="s">
        <v>87</v>
      </c>
      <c r="C127" s="54" t="s">
        <v>115</v>
      </c>
      <c r="D127" s="54" t="s">
        <v>81</v>
      </c>
      <c r="E127" s="55">
        <v>1</v>
      </c>
      <c r="F127" s="54" t="s">
        <v>83</v>
      </c>
      <c r="G127" s="54" t="s">
        <v>229</v>
      </c>
      <c r="H127" s="55"/>
      <c r="I127" s="158">
        <f>I128</f>
        <v>800000</v>
      </c>
      <c r="J127" s="158">
        <f>J128</f>
        <v>700000</v>
      </c>
    </row>
    <row r="128" spans="1:10" ht="31.5" x14ac:dyDescent="0.25">
      <c r="A128" s="57" t="s">
        <v>90</v>
      </c>
      <c r="B128" s="54" t="s">
        <v>87</v>
      </c>
      <c r="C128" s="54" t="s">
        <v>115</v>
      </c>
      <c r="D128" s="54" t="s">
        <v>81</v>
      </c>
      <c r="E128" s="55">
        <v>1</v>
      </c>
      <c r="F128" s="54" t="s">
        <v>83</v>
      </c>
      <c r="G128" s="54" t="s">
        <v>229</v>
      </c>
      <c r="H128" s="55">
        <v>240</v>
      </c>
      <c r="I128" s="158">
        <f>'Прил 8'!J116</f>
        <v>800000</v>
      </c>
      <c r="J128" s="158">
        <f>'Прил 8'!K116</f>
        <v>700000</v>
      </c>
    </row>
    <row r="129" spans="1:10" ht="47.25" x14ac:dyDescent="0.25">
      <c r="A129" s="57" t="s">
        <v>436</v>
      </c>
      <c r="B129" s="54" t="s">
        <v>87</v>
      </c>
      <c r="C129" s="54" t="s">
        <v>103</v>
      </c>
      <c r="D129" s="54"/>
      <c r="E129" s="55"/>
      <c r="F129" s="54"/>
      <c r="G129" s="54"/>
      <c r="H129" s="55"/>
      <c r="I129" s="158">
        <f>I130+I140</f>
        <v>692319.6</v>
      </c>
      <c r="J129" s="158">
        <f>J130+J140</f>
        <v>692319.6</v>
      </c>
    </row>
    <row r="130" spans="1:10" ht="110.25" x14ac:dyDescent="0.25">
      <c r="A130" s="57" t="s">
        <v>223</v>
      </c>
      <c r="B130" s="54" t="s">
        <v>87</v>
      </c>
      <c r="C130" s="54" t="s">
        <v>103</v>
      </c>
      <c r="D130" s="54" t="s">
        <v>81</v>
      </c>
      <c r="E130" s="55">
        <v>0</v>
      </c>
      <c r="F130" s="54" t="s">
        <v>83</v>
      </c>
      <c r="G130" s="54" t="s">
        <v>84</v>
      </c>
      <c r="H130" s="55"/>
      <c r="I130" s="158">
        <f>I131+I134+I137</f>
        <v>692319.6</v>
      </c>
      <c r="J130" s="158">
        <f>J131+J134+J137</f>
        <v>692319.6</v>
      </c>
    </row>
    <row r="131" spans="1:10" ht="47.25" x14ac:dyDescent="0.25">
      <c r="A131" s="63" t="s">
        <v>230</v>
      </c>
      <c r="B131" s="54" t="s">
        <v>87</v>
      </c>
      <c r="C131" s="54" t="s">
        <v>103</v>
      </c>
      <c r="D131" s="54" t="s">
        <v>81</v>
      </c>
      <c r="E131" s="55">
        <v>2</v>
      </c>
      <c r="F131" s="54" t="s">
        <v>83</v>
      </c>
      <c r="G131" s="54" t="s">
        <v>84</v>
      </c>
      <c r="H131" s="55"/>
      <c r="I131" s="158">
        <f>I132</f>
        <v>5000</v>
      </c>
      <c r="J131" s="158">
        <f>J132</f>
        <v>5000</v>
      </c>
    </row>
    <row r="132" spans="1:10" ht="31.5" x14ac:dyDescent="0.25">
      <c r="A132" s="63" t="s">
        <v>231</v>
      </c>
      <c r="B132" s="54" t="s">
        <v>87</v>
      </c>
      <c r="C132" s="54" t="s">
        <v>103</v>
      </c>
      <c r="D132" s="54" t="s">
        <v>81</v>
      </c>
      <c r="E132" s="55">
        <v>2</v>
      </c>
      <c r="F132" s="54" t="s">
        <v>83</v>
      </c>
      <c r="G132" s="54" t="s">
        <v>232</v>
      </c>
      <c r="H132" s="55"/>
      <c r="I132" s="158">
        <f>I133</f>
        <v>5000</v>
      </c>
      <c r="J132" s="158">
        <f>J133</f>
        <v>5000</v>
      </c>
    </row>
    <row r="133" spans="1:10" ht="31.5" x14ac:dyDescent="0.25">
      <c r="A133" s="57" t="s">
        <v>90</v>
      </c>
      <c r="B133" s="54" t="s">
        <v>87</v>
      </c>
      <c r="C133" s="54" t="s">
        <v>103</v>
      </c>
      <c r="D133" s="54" t="s">
        <v>81</v>
      </c>
      <c r="E133" s="55">
        <v>2</v>
      </c>
      <c r="F133" s="54" t="s">
        <v>83</v>
      </c>
      <c r="G133" s="54" t="s">
        <v>232</v>
      </c>
      <c r="H133" s="55">
        <v>240</v>
      </c>
      <c r="I133" s="158">
        <f>'Прил 8'!J121</f>
        <v>5000</v>
      </c>
      <c r="J133" s="158">
        <f>'Прил 8'!K121</f>
        <v>5000</v>
      </c>
    </row>
    <row r="134" spans="1:10" ht="63" x14ac:dyDescent="0.25">
      <c r="A134" s="57" t="s">
        <v>233</v>
      </c>
      <c r="B134" s="54" t="s">
        <v>87</v>
      </c>
      <c r="C134" s="54" t="s">
        <v>103</v>
      </c>
      <c r="D134" s="54" t="s">
        <v>81</v>
      </c>
      <c r="E134" s="55">
        <v>3</v>
      </c>
      <c r="F134" s="54" t="s">
        <v>83</v>
      </c>
      <c r="G134" s="54" t="s">
        <v>84</v>
      </c>
      <c r="H134" s="55"/>
      <c r="I134" s="158">
        <f>I135</f>
        <v>427319.6</v>
      </c>
      <c r="J134" s="158">
        <f>J135</f>
        <v>427319.6</v>
      </c>
    </row>
    <row r="135" spans="1:10" ht="47.25" x14ac:dyDescent="0.25">
      <c r="A135" s="57" t="s">
        <v>234</v>
      </c>
      <c r="B135" s="54" t="s">
        <v>87</v>
      </c>
      <c r="C135" s="54" t="s">
        <v>103</v>
      </c>
      <c r="D135" s="54" t="s">
        <v>81</v>
      </c>
      <c r="E135" s="55">
        <v>3</v>
      </c>
      <c r="F135" s="54" t="s">
        <v>83</v>
      </c>
      <c r="G135" s="54" t="s">
        <v>235</v>
      </c>
      <c r="H135" s="55"/>
      <c r="I135" s="158">
        <f>I136</f>
        <v>427319.6</v>
      </c>
      <c r="J135" s="158">
        <f>J136</f>
        <v>427319.6</v>
      </c>
    </row>
    <row r="136" spans="1:10" ht="31.5" x14ac:dyDescent="0.25">
      <c r="A136" s="57" t="s">
        <v>90</v>
      </c>
      <c r="B136" s="54" t="s">
        <v>87</v>
      </c>
      <c r="C136" s="54" t="s">
        <v>103</v>
      </c>
      <c r="D136" s="54" t="s">
        <v>81</v>
      </c>
      <c r="E136" s="55">
        <v>3</v>
      </c>
      <c r="F136" s="54" t="s">
        <v>83</v>
      </c>
      <c r="G136" s="54" t="s">
        <v>235</v>
      </c>
      <c r="H136" s="55">
        <v>240</v>
      </c>
      <c r="I136" s="158">
        <f>'Прил 8'!J124</f>
        <v>427319.6</v>
      </c>
      <c r="J136" s="158">
        <f>'Прил 8'!K124</f>
        <v>427319.6</v>
      </c>
    </row>
    <row r="137" spans="1:10" x14ac:dyDescent="0.25">
      <c r="A137" s="57" t="s">
        <v>239</v>
      </c>
      <c r="B137" s="54" t="s">
        <v>87</v>
      </c>
      <c r="C137" s="54" t="s">
        <v>103</v>
      </c>
      <c r="D137" s="54" t="s">
        <v>81</v>
      </c>
      <c r="E137" s="55">
        <v>4</v>
      </c>
      <c r="F137" s="54" t="s">
        <v>83</v>
      </c>
      <c r="G137" s="54" t="s">
        <v>84</v>
      </c>
      <c r="H137" s="55"/>
      <c r="I137" s="158">
        <f>I138</f>
        <v>260000</v>
      </c>
      <c r="J137" s="158">
        <f>J138</f>
        <v>260000</v>
      </c>
    </row>
    <row r="138" spans="1:10" x14ac:dyDescent="0.25">
      <c r="A138" s="57" t="s">
        <v>239</v>
      </c>
      <c r="B138" s="54" t="s">
        <v>87</v>
      </c>
      <c r="C138" s="54" t="s">
        <v>103</v>
      </c>
      <c r="D138" s="54" t="s">
        <v>81</v>
      </c>
      <c r="E138" s="55">
        <v>4</v>
      </c>
      <c r="F138" s="54" t="s">
        <v>83</v>
      </c>
      <c r="G138" s="54" t="s">
        <v>240</v>
      </c>
      <c r="H138" s="55"/>
      <c r="I138" s="158">
        <f>I139</f>
        <v>260000</v>
      </c>
      <c r="J138" s="158">
        <f>J139</f>
        <v>260000</v>
      </c>
    </row>
    <row r="139" spans="1:10" ht="31.5" x14ac:dyDescent="0.25">
      <c r="A139" s="57" t="s">
        <v>90</v>
      </c>
      <c r="B139" s="54" t="s">
        <v>87</v>
      </c>
      <c r="C139" s="54" t="s">
        <v>103</v>
      </c>
      <c r="D139" s="54" t="s">
        <v>81</v>
      </c>
      <c r="E139" s="55">
        <v>4</v>
      </c>
      <c r="F139" s="54" t="s">
        <v>83</v>
      </c>
      <c r="G139" s="54" t="s">
        <v>240</v>
      </c>
      <c r="H139" s="55">
        <v>240</v>
      </c>
      <c r="I139" s="158">
        <f>'Прил 8'!J127</f>
        <v>260000</v>
      </c>
      <c r="J139" s="158">
        <f>'Прил 8'!K127</f>
        <v>260000</v>
      </c>
    </row>
    <row r="140" spans="1:10" ht="31.5" hidden="1" x14ac:dyDescent="0.25">
      <c r="A140" s="57" t="s">
        <v>236</v>
      </c>
      <c r="B140" s="54" t="s">
        <v>87</v>
      </c>
      <c r="C140" s="54" t="s">
        <v>103</v>
      </c>
      <c r="D140" s="54">
        <v>97</v>
      </c>
      <c r="E140" s="55">
        <v>0</v>
      </c>
      <c r="F140" s="54" t="s">
        <v>83</v>
      </c>
      <c r="G140" s="54" t="s">
        <v>84</v>
      </c>
      <c r="H140" s="55"/>
      <c r="I140" s="158">
        <f t="shared" ref="I140:J142" si="7">I141</f>
        <v>0</v>
      </c>
      <c r="J140" s="158">
        <f t="shared" si="7"/>
        <v>0</v>
      </c>
    </row>
    <row r="141" spans="1:10" ht="63" hidden="1" x14ac:dyDescent="0.25">
      <c r="A141" s="57" t="s">
        <v>166</v>
      </c>
      <c r="B141" s="54" t="s">
        <v>87</v>
      </c>
      <c r="C141" s="54" t="s">
        <v>103</v>
      </c>
      <c r="D141" s="54">
        <v>97</v>
      </c>
      <c r="E141" s="55">
        <v>2</v>
      </c>
      <c r="F141" s="54" t="s">
        <v>83</v>
      </c>
      <c r="G141" s="54" t="s">
        <v>84</v>
      </c>
      <c r="H141" s="55"/>
      <c r="I141" s="158">
        <f>I142+I144</f>
        <v>0</v>
      </c>
      <c r="J141" s="158">
        <f>J142+J144</f>
        <v>0</v>
      </c>
    </row>
    <row r="142" spans="1:10" ht="63" hidden="1" x14ac:dyDescent="0.25">
      <c r="A142" s="57" t="s">
        <v>237</v>
      </c>
      <c r="B142" s="54" t="s">
        <v>87</v>
      </c>
      <c r="C142" s="54" t="s">
        <v>103</v>
      </c>
      <c r="D142" s="54" t="s">
        <v>168</v>
      </c>
      <c r="E142" s="55">
        <v>2</v>
      </c>
      <c r="F142" s="54" t="s">
        <v>83</v>
      </c>
      <c r="G142" s="54" t="s">
        <v>238</v>
      </c>
      <c r="H142" s="55"/>
      <c r="I142" s="158">
        <f t="shared" si="7"/>
        <v>0</v>
      </c>
      <c r="J142" s="158">
        <f t="shared" si="7"/>
        <v>0</v>
      </c>
    </row>
    <row r="143" spans="1:10" hidden="1" x14ac:dyDescent="0.25">
      <c r="A143" s="59" t="s">
        <v>171</v>
      </c>
      <c r="B143" s="54" t="s">
        <v>87</v>
      </c>
      <c r="C143" s="54" t="s">
        <v>103</v>
      </c>
      <c r="D143" s="54" t="s">
        <v>168</v>
      </c>
      <c r="E143" s="55">
        <v>2</v>
      </c>
      <c r="F143" s="54" t="s">
        <v>83</v>
      </c>
      <c r="G143" s="54" t="s">
        <v>238</v>
      </c>
      <c r="H143" s="55">
        <v>540</v>
      </c>
      <c r="I143" s="158">
        <f>'Прил 8'!J131</f>
        <v>0</v>
      </c>
      <c r="J143" s="158">
        <f>'Прил 8'!K131</f>
        <v>0</v>
      </c>
    </row>
    <row r="144" spans="1:10" ht="141.75" hidden="1" x14ac:dyDescent="0.25">
      <c r="A144" s="74" t="s">
        <v>437</v>
      </c>
      <c r="B144" s="171" t="s">
        <v>87</v>
      </c>
      <c r="C144" s="171" t="s">
        <v>103</v>
      </c>
      <c r="D144" s="171" t="s">
        <v>168</v>
      </c>
      <c r="E144" s="172">
        <v>2</v>
      </c>
      <c r="F144" s="171" t="s">
        <v>83</v>
      </c>
      <c r="G144" s="171" t="s">
        <v>438</v>
      </c>
      <c r="H144" s="172"/>
      <c r="I144" s="158">
        <f>I145</f>
        <v>0</v>
      </c>
      <c r="J144" s="158">
        <f>J145</f>
        <v>0</v>
      </c>
    </row>
    <row r="145" spans="1:10" hidden="1" x14ac:dyDescent="0.25">
      <c r="A145" s="77" t="s">
        <v>171</v>
      </c>
      <c r="B145" s="171" t="s">
        <v>87</v>
      </c>
      <c r="C145" s="171" t="s">
        <v>103</v>
      </c>
      <c r="D145" s="171" t="s">
        <v>168</v>
      </c>
      <c r="E145" s="172">
        <v>2</v>
      </c>
      <c r="F145" s="171" t="s">
        <v>83</v>
      </c>
      <c r="G145" s="171" t="s">
        <v>438</v>
      </c>
      <c r="H145" s="172">
        <v>540</v>
      </c>
      <c r="I145" s="158">
        <f>'Прил 8'!J133</f>
        <v>0</v>
      </c>
      <c r="J145" s="158">
        <f>'Прил 8'!K133</f>
        <v>0</v>
      </c>
    </row>
    <row r="146" spans="1:10" x14ac:dyDescent="0.25">
      <c r="A146" s="61" t="s">
        <v>124</v>
      </c>
      <c r="B146" s="54" t="s">
        <v>98</v>
      </c>
      <c r="C146" s="55" t="s">
        <v>23</v>
      </c>
      <c r="D146" s="54"/>
      <c r="E146" s="55"/>
      <c r="F146" s="54"/>
      <c r="G146" s="54"/>
      <c r="H146" s="55"/>
      <c r="I146" s="158">
        <f>I147+I162+I167</f>
        <v>30447575.579999998</v>
      </c>
      <c r="J146" s="158">
        <f>J147+J162+J167</f>
        <v>30447575.579999998</v>
      </c>
    </row>
    <row r="147" spans="1:10" x14ac:dyDescent="0.25">
      <c r="A147" s="56" t="s">
        <v>127</v>
      </c>
      <c r="B147" s="54" t="s">
        <v>98</v>
      </c>
      <c r="C147" s="54" t="s">
        <v>115</v>
      </c>
      <c r="D147" s="54"/>
      <c r="E147" s="55"/>
      <c r="F147" s="54"/>
      <c r="G147" s="54"/>
      <c r="H147" s="55"/>
      <c r="I147" s="158">
        <f>I148</f>
        <v>30417575.579999998</v>
      </c>
      <c r="J147" s="158">
        <f>J148</f>
        <v>30417575.579999998</v>
      </c>
    </row>
    <row r="148" spans="1:10" ht="47.25" x14ac:dyDescent="0.25">
      <c r="A148" s="56" t="s">
        <v>241</v>
      </c>
      <c r="B148" s="54" t="s">
        <v>98</v>
      </c>
      <c r="C148" s="54" t="s">
        <v>115</v>
      </c>
      <c r="D148" s="54" t="s">
        <v>87</v>
      </c>
      <c r="E148" s="55">
        <v>0</v>
      </c>
      <c r="F148" s="54" t="s">
        <v>83</v>
      </c>
      <c r="G148" s="54" t="s">
        <v>84</v>
      </c>
      <c r="H148" s="55"/>
      <c r="I148" s="158">
        <f>I149</f>
        <v>30417575.579999998</v>
      </c>
      <c r="J148" s="158">
        <f>J149</f>
        <v>30417575.579999998</v>
      </c>
    </row>
    <row r="149" spans="1:10" ht="63" x14ac:dyDescent="0.25">
      <c r="A149" s="57" t="s">
        <v>242</v>
      </c>
      <c r="B149" s="54" t="s">
        <v>98</v>
      </c>
      <c r="C149" s="54" t="s">
        <v>115</v>
      </c>
      <c r="D149" s="54" t="s">
        <v>87</v>
      </c>
      <c r="E149" s="55">
        <v>1</v>
      </c>
      <c r="F149" s="54" t="s">
        <v>83</v>
      </c>
      <c r="G149" s="54" t="s">
        <v>84</v>
      </c>
      <c r="H149" s="55"/>
      <c r="I149" s="158">
        <f>I150+I152+I154+I156+I160+I158</f>
        <v>30417575.579999998</v>
      </c>
      <c r="J149" s="158">
        <f>J150+J152+J154+J156+J160+J158</f>
        <v>30417575.579999998</v>
      </c>
    </row>
    <row r="150" spans="1:10" x14ac:dyDescent="0.25">
      <c r="A150" s="57" t="s">
        <v>243</v>
      </c>
      <c r="B150" s="54" t="s">
        <v>98</v>
      </c>
      <c r="C150" s="54" t="s">
        <v>115</v>
      </c>
      <c r="D150" s="54" t="s">
        <v>87</v>
      </c>
      <c r="E150" s="55">
        <v>1</v>
      </c>
      <c r="F150" s="54" t="s">
        <v>83</v>
      </c>
      <c r="G150" s="54" t="s">
        <v>244</v>
      </c>
      <c r="H150" s="55"/>
      <c r="I150" s="158">
        <f>I151</f>
        <v>17491100.039999999</v>
      </c>
      <c r="J150" s="158">
        <f>J151</f>
        <v>16976041.030000001</v>
      </c>
    </row>
    <row r="151" spans="1:10" ht="31.5" x14ac:dyDescent="0.25">
      <c r="A151" s="57" t="s">
        <v>90</v>
      </c>
      <c r="B151" s="54" t="s">
        <v>98</v>
      </c>
      <c r="C151" s="54" t="s">
        <v>115</v>
      </c>
      <c r="D151" s="54" t="s">
        <v>87</v>
      </c>
      <c r="E151" s="55">
        <v>1</v>
      </c>
      <c r="F151" s="54" t="s">
        <v>83</v>
      </c>
      <c r="G151" s="54" t="s">
        <v>244</v>
      </c>
      <c r="H151" s="55">
        <v>240</v>
      </c>
      <c r="I151" s="158">
        <f>'Прил 8'!J139</f>
        <v>17491100.039999999</v>
      </c>
      <c r="J151" s="158">
        <f>'Прил 8'!K139</f>
        <v>16976041.030000001</v>
      </c>
    </row>
    <row r="152" spans="1:10" hidden="1" x14ac:dyDescent="0.25">
      <c r="A152" s="57" t="s">
        <v>245</v>
      </c>
      <c r="B152" s="54" t="s">
        <v>98</v>
      </c>
      <c r="C152" s="54" t="s">
        <v>115</v>
      </c>
      <c r="D152" s="54" t="s">
        <v>87</v>
      </c>
      <c r="E152" s="55">
        <v>1</v>
      </c>
      <c r="F152" s="54" t="s">
        <v>83</v>
      </c>
      <c r="G152" s="54" t="s">
        <v>246</v>
      </c>
      <c r="H152" s="55"/>
      <c r="I152" s="158">
        <f>I153</f>
        <v>0</v>
      </c>
      <c r="J152" s="158">
        <f>J153</f>
        <v>0</v>
      </c>
    </row>
    <row r="153" spans="1:10" ht="31.5" hidden="1" x14ac:dyDescent="0.25">
      <c r="A153" s="57" t="s">
        <v>90</v>
      </c>
      <c r="B153" s="54" t="s">
        <v>98</v>
      </c>
      <c r="C153" s="54" t="s">
        <v>115</v>
      </c>
      <c r="D153" s="54" t="s">
        <v>87</v>
      </c>
      <c r="E153" s="55">
        <v>1</v>
      </c>
      <c r="F153" s="54" t="s">
        <v>83</v>
      </c>
      <c r="G153" s="54" t="s">
        <v>246</v>
      </c>
      <c r="H153" s="55">
        <v>240</v>
      </c>
      <c r="I153" s="158">
        <f>'Прил 8'!J141</f>
        <v>0</v>
      </c>
      <c r="J153" s="158">
        <f>'Прил 8'!K141</f>
        <v>0</v>
      </c>
    </row>
    <row r="154" spans="1:10" hidden="1" x14ac:dyDescent="0.25">
      <c r="A154" s="57" t="s">
        <v>247</v>
      </c>
      <c r="B154" s="54" t="s">
        <v>98</v>
      </c>
      <c r="C154" s="54" t="s">
        <v>115</v>
      </c>
      <c r="D154" s="54" t="s">
        <v>87</v>
      </c>
      <c r="E154" s="55">
        <v>1</v>
      </c>
      <c r="F154" s="54" t="s">
        <v>83</v>
      </c>
      <c r="G154" s="54" t="s">
        <v>248</v>
      </c>
      <c r="H154" s="55"/>
      <c r="I154" s="158">
        <f>I155</f>
        <v>0</v>
      </c>
      <c r="J154" s="158">
        <f>J155</f>
        <v>0</v>
      </c>
    </row>
    <row r="155" spans="1:10" ht="31.5" hidden="1" x14ac:dyDescent="0.25">
      <c r="A155" s="57" t="s">
        <v>90</v>
      </c>
      <c r="B155" s="54" t="s">
        <v>98</v>
      </c>
      <c r="C155" s="54" t="s">
        <v>115</v>
      </c>
      <c r="D155" s="54" t="s">
        <v>87</v>
      </c>
      <c r="E155" s="55">
        <v>1</v>
      </c>
      <c r="F155" s="54" t="s">
        <v>83</v>
      </c>
      <c r="G155" s="54" t="s">
        <v>248</v>
      </c>
      <c r="H155" s="55">
        <v>240</v>
      </c>
      <c r="I155" s="158">
        <f>'Прил 8'!J143</f>
        <v>0</v>
      </c>
      <c r="J155" s="158">
        <f>'Прил 8'!K143</f>
        <v>0</v>
      </c>
    </row>
    <row r="156" spans="1:10" ht="31.5" x14ac:dyDescent="0.25">
      <c r="A156" s="57" t="s">
        <v>249</v>
      </c>
      <c r="B156" s="54" t="s">
        <v>98</v>
      </c>
      <c r="C156" s="54" t="s">
        <v>115</v>
      </c>
      <c r="D156" s="54" t="s">
        <v>87</v>
      </c>
      <c r="E156" s="55">
        <v>1</v>
      </c>
      <c r="F156" s="54" t="s">
        <v>83</v>
      </c>
      <c r="G156" s="54" t="s">
        <v>250</v>
      </c>
      <c r="H156" s="55"/>
      <c r="I156" s="158">
        <f>I157</f>
        <v>50000</v>
      </c>
      <c r="J156" s="158">
        <f>J157</f>
        <v>50000</v>
      </c>
    </row>
    <row r="157" spans="1:10" ht="31.5" x14ac:dyDescent="0.25">
      <c r="A157" s="57" t="s">
        <v>90</v>
      </c>
      <c r="B157" s="54" t="s">
        <v>98</v>
      </c>
      <c r="C157" s="54" t="s">
        <v>115</v>
      </c>
      <c r="D157" s="54" t="s">
        <v>87</v>
      </c>
      <c r="E157" s="55">
        <v>1</v>
      </c>
      <c r="F157" s="54" t="s">
        <v>83</v>
      </c>
      <c r="G157" s="54" t="s">
        <v>250</v>
      </c>
      <c r="H157" s="55">
        <v>240</v>
      </c>
      <c r="I157" s="158">
        <f>'Прил 8'!J145</f>
        <v>50000</v>
      </c>
      <c r="J157" s="158">
        <f>'Прил 8'!K145</f>
        <v>50000</v>
      </c>
    </row>
    <row r="158" spans="1:10" x14ac:dyDescent="0.25">
      <c r="A158" s="57" t="s">
        <v>251</v>
      </c>
      <c r="B158" s="54" t="s">
        <v>98</v>
      </c>
      <c r="C158" s="54" t="s">
        <v>115</v>
      </c>
      <c r="D158" s="54" t="s">
        <v>87</v>
      </c>
      <c r="E158" s="55">
        <v>1</v>
      </c>
      <c r="F158" s="54" t="s">
        <v>83</v>
      </c>
      <c r="G158" s="54" t="s">
        <v>252</v>
      </c>
      <c r="H158" s="55"/>
      <c r="I158" s="158">
        <f>I159</f>
        <v>10111313.630000001</v>
      </c>
      <c r="J158" s="158">
        <f>J159</f>
        <v>10515766.17</v>
      </c>
    </row>
    <row r="159" spans="1:10" ht="32.25" customHeight="1" x14ac:dyDescent="0.25">
      <c r="A159" s="57" t="s">
        <v>90</v>
      </c>
      <c r="B159" s="54" t="s">
        <v>98</v>
      </c>
      <c r="C159" s="54" t="s">
        <v>115</v>
      </c>
      <c r="D159" s="54" t="s">
        <v>87</v>
      </c>
      <c r="E159" s="55">
        <v>1</v>
      </c>
      <c r="F159" s="54" t="s">
        <v>83</v>
      </c>
      <c r="G159" s="54" t="s">
        <v>252</v>
      </c>
      <c r="H159" s="55">
        <v>240</v>
      </c>
      <c r="I159" s="158">
        <f>'Прил 8'!J147</f>
        <v>10111313.630000001</v>
      </c>
      <c r="J159" s="158">
        <f>'Прил 8'!K147</f>
        <v>10515766.17</v>
      </c>
    </row>
    <row r="160" spans="1:10" ht="31.5" x14ac:dyDescent="0.25">
      <c r="A160" s="57" t="s">
        <v>255</v>
      </c>
      <c r="B160" s="54" t="s">
        <v>98</v>
      </c>
      <c r="C160" s="54" t="s">
        <v>115</v>
      </c>
      <c r="D160" s="54" t="s">
        <v>87</v>
      </c>
      <c r="E160" s="55">
        <v>1</v>
      </c>
      <c r="F160" s="54" t="s">
        <v>83</v>
      </c>
      <c r="G160" s="54" t="s">
        <v>256</v>
      </c>
      <c r="H160" s="55"/>
      <c r="I160" s="158">
        <f>I161</f>
        <v>2765161.91</v>
      </c>
      <c r="J160" s="158">
        <f>J161</f>
        <v>2875768.38</v>
      </c>
    </row>
    <row r="161" spans="1:10" ht="31.5" x14ac:dyDescent="0.25">
      <c r="A161" s="57" t="s">
        <v>90</v>
      </c>
      <c r="B161" s="54" t="s">
        <v>98</v>
      </c>
      <c r="C161" s="54" t="s">
        <v>115</v>
      </c>
      <c r="D161" s="54" t="s">
        <v>87</v>
      </c>
      <c r="E161" s="55">
        <v>1</v>
      </c>
      <c r="F161" s="54" t="s">
        <v>83</v>
      </c>
      <c r="G161" s="54" t="s">
        <v>256</v>
      </c>
      <c r="H161" s="55">
        <v>240</v>
      </c>
      <c r="I161" s="158">
        <f>'Прил 8'!J149</f>
        <v>2765161.91</v>
      </c>
      <c r="J161" s="158">
        <f>'Прил 8'!K149</f>
        <v>2875768.38</v>
      </c>
    </row>
    <row r="162" spans="1:10" ht="39" hidden="1" customHeight="1" thickBot="1" x14ac:dyDescent="0.3">
      <c r="A162" s="57" t="s">
        <v>128</v>
      </c>
      <c r="B162" s="54" t="s">
        <v>98</v>
      </c>
      <c r="C162" s="54" t="s">
        <v>103</v>
      </c>
      <c r="D162" s="54"/>
      <c r="E162" s="54"/>
      <c r="F162" s="54"/>
      <c r="G162" s="54"/>
      <c r="H162" s="55" t="s">
        <v>149</v>
      </c>
      <c r="I162" s="158">
        <f t="shared" ref="I162:J165" si="8">I163</f>
        <v>0</v>
      </c>
      <c r="J162" s="158">
        <f t="shared" si="8"/>
        <v>0</v>
      </c>
    </row>
    <row r="163" spans="1:10" ht="39" hidden="1" customHeight="1" thickBot="1" x14ac:dyDescent="0.3">
      <c r="A163" s="57" t="s">
        <v>95</v>
      </c>
      <c r="B163" s="54" t="s">
        <v>98</v>
      </c>
      <c r="C163" s="54" t="s">
        <v>103</v>
      </c>
      <c r="D163" s="54" t="s">
        <v>96</v>
      </c>
      <c r="E163" s="55">
        <v>0</v>
      </c>
      <c r="F163" s="54" t="s">
        <v>83</v>
      </c>
      <c r="G163" s="54" t="s">
        <v>84</v>
      </c>
      <c r="H163" s="55"/>
      <c r="I163" s="158">
        <f t="shared" si="8"/>
        <v>0</v>
      </c>
      <c r="J163" s="158">
        <f t="shared" si="8"/>
        <v>0</v>
      </c>
    </row>
    <row r="164" spans="1:10" hidden="1" x14ac:dyDescent="0.25">
      <c r="A164" s="57" t="s">
        <v>218</v>
      </c>
      <c r="B164" s="54" t="s">
        <v>98</v>
      </c>
      <c r="C164" s="54" t="s">
        <v>103</v>
      </c>
      <c r="D164" s="54" t="s">
        <v>96</v>
      </c>
      <c r="E164" s="55">
        <v>9</v>
      </c>
      <c r="F164" s="54" t="s">
        <v>83</v>
      </c>
      <c r="G164" s="54" t="s">
        <v>84</v>
      </c>
      <c r="H164" s="55"/>
      <c r="I164" s="158">
        <f t="shared" si="8"/>
        <v>0</v>
      </c>
      <c r="J164" s="158">
        <f t="shared" si="8"/>
        <v>0</v>
      </c>
    </row>
    <row r="165" spans="1:10" ht="31.5" hidden="1" x14ac:dyDescent="0.25">
      <c r="A165" s="57" t="s">
        <v>257</v>
      </c>
      <c r="B165" s="54" t="s">
        <v>98</v>
      </c>
      <c r="C165" s="54" t="s">
        <v>103</v>
      </c>
      <c r="D165" s="54" t="s">
        <v>96</v>
      </c>
      <c r="E165" s="55">
        <v>9</v>
      </c>
      <c r="F165" s="54" t="s">
        <v>83</v>
      </c>
      <c r="G165" s="54" t="s">
        <v>129</v>
      </c>
      <c r="H165" s="55"/>
      <c r="I165" s="158">
        <f t="shared" si="8"/>
        <v>0</v>
      </c>
      <c r="J165" s="158">
        <f t="shared" si="8"/>
        <v>0</v>
      </c>
    </row>
    <row r="166" spans="1:10" ht="31.5" hidden="1" x14ac:dyDescent="0.25">
      <c r="A166" s="57" t="s">
        <v>90</v>
      </c>
      <c r="B166" s="54" t="s">
        <v>98</v>
      </c>
      <c r="C166" s="54" t="s">
        <v>103</v>
      </c>
      <c r="D166" s="54" t="s">
        <v>96</v>
      </c>
      <c r="E166" s="55">
        <v>9</v>
      </c>
      <c r="F166" s="54" t="s">
        <v>83</v>
      </c>
      <c r="G166" s="54" t="s">
        <v>129</v>
      </c>
      <c r="H166" s="55">
        <v>240</v>
      </c>
      <c r="I166" s="158">
        <f>'Прил 8'!J154</f>
        <v>0</v>
      </c>
      <c r="J166" s="158">
        <f>'Прил 8'!K154</f>
        <v>0</v>
      </c>
    </row>
    <row r="167" spans="1:10" x14ac:dyDescent="0.25">
      <c r="A167" s="56" t="s">
        <v>130</v>
      </c>
      <c r="B167" s="54" t="s">
        <v>98</v>
      </c>
      <c r="C167" s="54" t="s">
        <v>110</v>
      </c>
      <c r="D167" s="54"/>
      <c r="E167" s="54"/>
      <c r="F167" s="54"/>
      <c r="G167" s="54"/>
      <c r="H167" s="55" t="s">
        <v>149</v>
      </c>
      <c r="I167" s="157">
        <f t="shared" ref="I167:J169" si="9">I168</f>
        <v>30000</v>
      </c>
      <c r="J167" s="157">
        <f t="shared" si="9"/>
        <v>30000</v>
      </c>
    </row>
    <row r="168" spans="1:10" ht="63" x14ac:dyDescent="0.25">
      <c r="A168" s="57" t="s">
        <v>258</v>
      </c>
      <c r="B168" s="54" t="s">
        <v>98</v>
      </c>
      <c r="C168" s="54" t="s">
        <v>110</v>
      </c>
      <c r="D168" s="54" t="s">
        <v>98</v>
      </c>
      <c r="E168" s="55">
        <v>0</v>
      </c>
      <c r="F168" s="54" t="s">
        <v>83</v>
      </c>
      <c r="G168" s="54" t="s">
        <v>84</v>
      </c>
      <c r="H168" s="55"/>
      <c r="I168" s="158">
        <f t="shared" si="9"/>
        <v>30000</v>
      </c>
      <c r="J168" s="158">
        <f t="shared" si="9"/>
        <v>30000</v>
      </c>
    </row>
    <row r="169" spans="1:10" x14ac:dyDescent="0.25">
      <c r="A169" s="57" t="s">
        <v>260</v>
      </c>
      <c r="B169" s="54" t="s">
        <v>98</v>
      </c>
      <c r="C169" s="54" t="s">
        <v>110</v>
      </c>
      <c r="D169" s="54" t="s">
        <v>98</v>
      </c>
      <c r="E169" s="55">
        <v>0</v>
      </c>
      <c r="F169" s="54" t="s">
        <v>83</v>
      </c>
      <c r="G169" s="54" t="s">
        <v>261</v>
      </c>
      <c r="H169" s="55"/>
      <c r="I169" s="158">
        <f t="shared" si="9"/>
        <v>30000</v>
      </c>
      <c r="J169" s="158">
        <f t="shared" si="9"/>
        <v>30000</v>
      </c>
    </row>
    <row r="170" spans="1:10" ht="47.25" x14ac:dyDescent="0.25">
      <c r="A170" s="57" t="s">
        <v>259</v>
      </c>
      <c r="B170" s="54" t="s">
        <v>98</v>
      </c>
      <c r="C170" s="54" t="s">
        <v>110</v>
      </c>
      <c r="D170" s="54" t="s">
        <v>98</v>
      </c>
      <c r="E170" s="55">
        <v>0</v>
      </c>
      <c r="F170" s="54" t="s">
        <v>83</v>
      </c>
      <c r="G170" s="54" t="s">
        <v>261</v>
      </c>
      <c r="H170" s="55">
        <v>810</v>
      </c>
      <c r="I170" s="158">
        <f>'Прил 8'!J158</f>
        <v>30000</v>
      </c>
      <c r="J170" s="158">
        <f>'Прил 8'!K158</f>
        <v>30000</v>
      </c>
    </row>
    <row r="171" spans="1:10" x14ac:dyDescent="0.25">
      <c r="A171" s="61" t="s">
        <v>477</v>
      </c>
      <c r="B171" s="54" t="s">
        <v>99</v>
      </c>
      <c r="C171" s="55" t="s">
        <v>23</v>
      </c>
      <c r="D171" s="54"/>
      <c r="E171" s="55"/>
      <c r="F171" s="54"/>
      <c r="G171" s="54"/>
      <c r="H171" s="55"/>
      <c r="I171" s="158">
        <f>I172+I184+I225</f>
        <v>60510010.600000001</v>
      </c>
      <c r="J171" s="158">
        <f>J172+J184+J225</f>
        <v>61868207.939999998</v>
      </c>
    </row>
    <row r="172" spans="1:10" x14ac:dyDescent="0.25">
      <c r="A172" s="56" t="s">
        <v>131</v>
      </c>
      <c r="B172" s="54" t="s">
        <v>99</v>
      </c>
      <c r="C172" s="55" t="s">
        <v>80</v>
      </c>
      <c r="D172" s="54"/>
      <c r="E172" s="55"/>
      <c r="F172" s="54"/>
      <c r="G172" s="54"/>
      <c r="H172" s="55"/>
      <c r="I172" s="158">
        <f>I173+I180</f>
        <v>1518911.76</v>
      </c>
      <c r="J172" s="158">
        <f>J173+J180</f>
        <v>1474844.41</v>
      </c>
    </row>
    <row r="173" spans="1:10" ht="63" x14ac:dyDescent="0.25">
      <c r="A173" s="57" t="s">
        <v>262</v>
      </c>
      <c r="B173" s="54" t="s">
        <v>99</v>
      </c>
      <c r="C173" s="54" t="s">
        <v>80</v>
      </c>
      <c r="D173" s="54" t="s">
        <v>99</v>
      </c>
      <c r="E173" s="55">
        <v>0</v>
      </c>
      <c r="F173" s="54" t="s">
        <v>83</v>
      </c>
      <c r="G173" s="54" t="s">
        <v>84</v>
      </c>
      <c r="H173" s="55"/>
      <c r="I173" s="158">
        <f>I174+I177</f>
        <v>50000</v>
      </c>
      <c r="J173" s="158">
        <f>J174+J177</f>
        <v>50000</v>
      </c>
    </row>
    <row r="174" spans="1:10" ht="31.5" x14ac:dyDescent="0.25">
      <c r="A174" s="57" t="s">
        <v>263</v>
      </c>
      <c r="B174" s="54" t="s">
        <v>99</v>
      </c>
      <c r="C174" s="54" t="s">
        <v>80</v>
      </c>
      <c r="D174" s="54" t="s">
        <v>99</v>
      </c>
      <c r="E174" s="55">
        <v>1</v>
      </c>
      <c r="F174" s="54" t="s">
        <v>83</v>
      </c>
      <c r="G174" s="54" t="s">
        <v>84</v>
      </c>
      <c r="H174" s="55"/>
      <c r="I174" s="158">
        <f>I175</f>
        <v>50000</v>
      </c>
      <c r="J174" s="158">
        <f>J175</f>
        <v>50000</v>
      </c>
    </row>
    <row r="175" spans="1:10" x14ac:dyDescent="0.25">
      <c r="A175" s="57" t="s">
        <v>264</v>
      </c>
      <c r="B175" s="54" t="s">
        <v>99</v>
      </c>
      <c r="C175" s="54" t="s">
        <v>80</v>
      </c>
      <c r="D175" s="54" t="s">
        <v>99</v>
      </c>
      <c r="E175" s="55">
        <v>1</v>
      </c>
      <c r="F175" s="54" t="s">
        <v>83</v>
      </c>
      <c r="G175" s="54" t="s">
        <v>265</v>
      </c>
      <c r="H175" s="55"/>
      <c r="I175" s="158">
        <f>I176</f>
        <v>50000</v>
      </c>
      <c r="J175" s="158">
        <f>J176</f>
        <v>50000</v>
      </c>
    </row>
    <row r="176" spans="1:10" ht="31.5" x14ac:dyDescent="0.25">
      <c r="A176" s="57" t="s">
        <v>90</v>
      </c>
      <c r="B176" s="54" t="s">
        <v>99</v>
      </c>
      <c r="C176" s="54" t="s">
        <v>80</v>
      </c>
      <c r="D176" s="54" t="s">
        <v>99</v>
      </c>
      <c r="E176" s="55">
        <v>1</v>
      </c>
      <c r="F176" s="54" t="s">
        <v>83</v>
      </c>
      <c r="G176" s="54" t="s">
        <v>265</v>
      </c>
      <c r="H176" s="55">
        <v>240</v>
      </c>
      <c r="I176" s="158">
        <f>'Прил 8'!J164</f>
        <v>50000</v>
      </c>
      <c r="J176" s="158">
        <f>'Прил 8'!K164</f>
        <v>50000</v>
      </c>
    </row>
    <row r="177" spans="1:10" ht="47.25" hidden="1" x14ac:dyDescent="0.25">
      <c r="A177" s="57" t="s">
        <v>267</v>
      </c>
      <c r="B177" s="54" t="s">
        <v>99</v>
      </c>
      <c r="C177" s="54" t="s">
        <v>80</v>
      </c>
      <c r="D177" s="54" t="s">
        <v>99</v>
      </c>
      <c r="E177" s="55">
        <v>6</v>
      </c>
      <c r="F177" s="54" t="s">
        <v>83</v>
      </c>
      <c r="G177" s="54" t="s">
        <v>84</v>
      </c>
      <c r="H177" s="55"/>
      <c r="I177" s="158">
        <f>I178</f>
        <v>0</v>
      </c>
      <c r="J177" s="158">
        <f>J178</f>
        <v>0</v>
      </c>
    </row>
    <row r="178" spans="1:10" hidden="1" x14ac:dyDescent="0.25">
      <c r="A178" s="57" t="s">
        <v>268</v>
      </c>
      <c r="B178" s="54" t="s">
        <v>99</v>
      </c>
      <c r="C178" s="54" t="s">
        <v>80</v>
      </c>
      <c r="D178" s="54" t="s">
        <v>99</v>
      </c>
      <c r="E178" s="55">
        <v>6</v>
      </c>
      <c r="F178" s="54" t="s">
        <v>83</v>
      </c>
      <c r="G178" s="54" t="s">
        <v>269</v>
      </c>
      <c r="H178" s="55"/>
      <c r="I178" s="158">
        <f>I179</f>
        <v>0</v>
      </c>
      <c r="J178" s="158">
        <f>J179</f>
        <v>0</v>
      </c>
    </row>
    <row r="179" spans="1:10" ht="31.5" hidden="1" x14ac:dyDescent="0.25">
      <c r="A179" s="57" t="s">
        <v>90</v>
      </c>
      <c r="B179" s="54" t="s">
        <v>99</v>
      </c>
      <c r="C179" s="54" t="s">
        <v>80</v>
      </c>
      <c r="D179" s="54" t="s">
        <v>99</v>
      </c>
      <c r="E179" s="55">
        <v>6</v>
      </c>
      <c r="F179" s="54" t="s">
        <v>83</v>
      </c>
      <c r="G179" s="54" t="s">
        <v>269</v>
      </c>
      <c r="H179" s="55">
        <v>240</v>
      </c>
      <c r="I179" s="158">
        <f>'Прил 8'!J167</f>
        <v>0</v>
      </c>
      <c r="J179" s="158">
        <f>'Прил 8'!K167</f>
        <v>0</v>
      </c>
    </row>
    <row r="180" spans="1:10" x14ac:dyDescent="0.25">
      <c r="A180" s="57" t="s">
        <v>95</v>
      </c>
      <c r="B180" s="54" t="s">
        <v>99</v>
      </c>
      <c r="C180" s="55" t="s">
        <v>80</v>
      </c>
      <c r="D180" s="54" t="s">
        <v>96</v>
      </c>
      <c r="E180" s="55">
        <v>0</v>
      </c>
      <c r="F180" s="54" t="s">
        <v>83</v>
      </c>
      <c r="G180" s="54" t="s">
        <v>84</v>
      </c>
      <c r="H180" s="55"/>
      <c r="I180" s="158">
        <f t="shared" ref="I180:J182" si="10">I181</f>
        <v>1468911.76</v>
      </c>
      <c r="J180" s="158">
        <f t="shared" si="10"/>
        <v>1424844.41</v>
      </c>
    </row>
    <row r="181" spans="1:10" x14ac:dyDescent="0.25">
      <c r="A181" s="57" t="s">
        <v>218</v>
      </c>
      <c r="B181" s="54" t="s">
        <v>99</v>
      </c>
      <c r="C181" s="55" t="s">
        <v>80</v>
      </c>
      <c r="D181" s="54" t="s">
        <v>96</v>
      </c>
      <c r="E181" s="55">
        <v>9</v>
      </c>
      <c r="F181" s="54" t="s">
        <v>83</v>
      </c>
      <c r="G181" s="54" t="s">
        <v>84</v>
      </c>
      <c r="H181" s="55"/>
      <c r="I181" s="158">
        <f t="shared" si="10"/>
        <v>1468911.76</v>
      </c>
      <c r="J181" s="158">
        <f t="shared" si="10"/>
        <v>1424844.41</v>
      </c>
    </row>
    <row r="182" spans="1:10" ht="47.25" x14ac:dyDescent="0.25">
      <c r="A182" s="57" t="s">
        <v>270</v>
      </c>
      <c r="B182" s="54" t="s">
        <v>99</v>
      </c>
      <c r="C182" s="55" t="s">
        <v>80</v>
      </c>
      <c r="D182" s="54" t="s">
        <v>96</v>
      </c>
      <c r="E182" s="55">
        <v>9</v>
      </c>
      <c r="F182" s="54" t="s">
        <v>83</v>
      </c>
      <c r="G182" s="54" t="s">
        <v>271</v>
      </c>
      <c r="H182" s="55"/>
      <c r="I182" s="158">
        <f t="shared" si="10"/>
        <v>1468911.76</v>
      </c>
      <c r="J182" s="158">
        <f t="shared" si="10"/>
        <v>1424844.41</v>
      </c>
    </row>
    <row r="183" spans="1:10" ht="31.5" x14ac:dyDescent="0.25">
      <c r="A183" s="57" t="s">
        <v>90</v>
      </c>
      <c r="B183" s="54" t="s">
        <v>99</v>
      </c>
      <c r="C183" s="55" t="s">
        <v>80</v>
      </c>
      <c r="D183" s="54" t="s">
        <v>96</v>
      </c>
      <c r="E183" s="55">
        <v>9</v>
      </c>
      <c r="F183" s="54" t="s">
        <v>83</v>
      </c>
      <c r="G183" s="54" t="s">
        <v>271</v>
      </c>
      <c r="H183" s="55">
        <v>240</v>
      </c>
      <c r="I183" s="158">
        <f>'Прил 8'!J171</f>
        <v>1468911.76</v>
      </c>
      <c r="J183" s="158">
        <f>'Прил 8'!K171</f>
        <v>1424844.41</v>
      </c>
    </row>
    <row r="184" spans="1:10" x14ac:dyDescent="0.25">
      <c r="A184" s="56" t="s">
        <v>132</v>
      </c>
      <c r="B184" s="54" t="s">
        <v>99</v>
      </c>
      <c r="C184" s="55" t="s">
        <v>87</v>
      </c>
      <c r="D184" s="54" t="s">
        <v>148</v>
      </c>
      <c r="E184" s="55"/>
      <c r="F184" s="54"/>
      <c r="G184" s="54"/>
      <c r="H184" s="55"/>
      <c r="I184" s="157">
        <f>I185+I210+I221</f>
        <v>33603076.200000003</v>
      </c>
      <c r="J184" s="157">
        <f>J185+J210+J221</f>
        <v>33897302.32</v>
      </c>
    </row>
    <row r="185" spans="1:10" ht="47.25" x14ac:dyDescent="0.25">
      <c r="A185" s="56" t="s">
        <v>241</v>
      </c>
      <c r="B185" s="54" t="s">
        <v>99</v>
      </c>
      <c r="C185" s="54" t="s">
        <v>87</v>
      </c>
      <c r="D185" s="54" t="s">
        <v>87</v>
      </c>
      <c r="E185" s="55">
        <v>0</v>
      </c>
      <c r="F185" s="54" t="s">
        <v>83</v>
      </c>
      <c r="G185" s="54" t="s">
        <v>84</v>
      </c>
      <c r="H185" s="55"/>
      <c r="I185" s="158">
        <f>I186+I193</f>
        <v>33603076.200000003</v>
      </c>
      <c r="J185" s="158">
        <f>J186+J193</f>
        <v>33897302.32</v>
      </c>
    </row>
    <row r="186" spans="1:10" ht="31.5" x14ac:dyDescent="0.25">
      <c r="A186" s="57" t="s">
        <v>272</v>
      </c>
      <c r="B186" s="54" t="s">
        <v>99</v>
      </c>
      <c r="C186" s="54" t="s">
        <v>87</v>
      </c>
      <c r="D186" s="54" t="s">
        <v>87</v>
      </c>
      <c r="E186" s="55">
        <v>2</v>
      </c>
      <c r="F186" s="54" t="s">
        <v>83</v>
      </c>
      <c r="G186" s="54" t="s">
        <v>84</v>
      </c>
      <c r="H186" s="55"/>
      <c r="I186" s="158">
        <f>I187+I189+I191</f>
        <v>8955050.0700000003</v>
      </c>
      <c r="J186" s="158">
        <f>J187+J189+J191</f>
        <v>9153926.3200000003</v>
      </c>
    </row>
    <row r="187" spans="1:10" hidden="1" x14ac:dyDescent="0.25">
      <c r="A187" s="57" t="s">
        <v>273</v>
      </c>
      <c r="B187" s="54" t="s">
        <v>99</v>
      </c>
      <c r="C187" s="54" t="s">
        <v>87</v>
      </c>
      <c r="D187" s="54" t="s">
        <v>87</v>
      </c>
      <c r="E187" s="55">
        <v>2</v>
      </c>
      <c r="F187" s="54" t="s">
        <v>83</v>
      </c>
      <c r="G187" s="54" t="s">
        <v>266</v>
      </c>
      <c r="H187" s="55"/>
      <c r="I187" s="158">
        <f>I188</f>
        <v>0</v>
      </c>
      <c r="J187" s="158">
        <f>J188</f>
        <v>0</v>
      </c>
    </row>
    <row r="188" spans="1:10" hidden="1" x14ac:dyDescent="0.25">
      <c r="A188" s="57" t="s">
        <v>114</v>
      </c>
      <c r="B188" s="54" t="s">
        <v>99</v>
      </c>
      <c r="C188" s="54" t="s">
        <v>87</v>
      </c>
      <c r="D188" s="54" t="s">
        <v>87</v>
      </c>
      <c r="E188" s="55">
        <v>2</v>
      </c>
      <c r="F188" s="54" t="s">
        <v>83</v>
      </c>
      <c r="G188" s="54" t="s">
        <v>266</v>
      </c>
      <c r="H188" s="55">
        <v>410</v>
      </c>
      <c r="I188" s="158">
        <f>'Прил 8'!J176</f>
        <v>0</v>
      </c>
      <c r="J188" s="158">
        <f>'Прил 8'!K176</f>
        <v>0</v>
      </c>
    </row>
    <row r="189" spans="1:10" ht="31.5" x14ac:dyDescent="0.25">
      <c r="A189" s="57" t="s">
        <v>274</v>
      </c>
      <c r="B189" s="54" t="s">
        <v>99</v>
      </c>
      <c r="C189" s="54" t="s">
        <v>87</v>
      </c>
      <c r="D189" s="54" t="s">
        <v>87</v>
      </c>
      <c r="E189" s="55">
        <v>2</v>
      </c>
      <c r="F189" s="54" t="s">
        <v>83</v>
      </c>
      <c r="G189" s="54" t="s">
        <v>275</v>
      </c>
      <c r="H189" s="55"/>
      <c r="I189" s="158">
        <f>I190</f>
        <v>7955050.0700000003</v>
      </c>
      <c r="J189" s="158">
        <f>J190</f>
        <v>8153926.3200000003</v>
      </c>
    </row>
    <row r="190" spans="1:10" ht="31.5" x14ac:dyDescent="0.25">
      <c r="A190" s="57" t="s">
        <v>90</v>
      </c>
      <c r="B190" s="54" t="s">
        <v>99</v>
      </c>
      <c r="C190" s="54" t="s">
        <v>87</v>
      </c>
      <c r="D190" s="54" t="s">
        <v>87</v>
      </c>
      <c r="E190" s="55">
        <v>2</v>
      </c>
      <c r="F190" s="54" t="s">
        <v>83</v>
      </c>
      <c r="G190" s="54" t="s">
        <v>275</v>
      </c>
      <c r="H190" s="55">
        <v>240</v>
      </c>
      <c r="I190" s="158">
        <f>'Прил 8'!J178</f>
        <v>7955050.0700000003</v>
      </c>
      <c r="J190" s="158">
        <f>'Прил 8'!K178</f>
        <v>8153926.3200000003</v>
      </c>
    </row>
    <row r="191" spans="1:10" x14ac:dyDescent="0.25">
      <c r="A191" s="57" t="s">
        <v>276</v>
      </c>
      <c r="B191" s="54" t="s">
        <v>99</v>
      </c>
      <c r="C191" s="54" t="s">
        <v>87</v>
      </c>
      <c r="D191" s="54" t="s">
        <v>87</v>
      </c>
      <c r="E191" s="55">
        <v>2</v>
      </c>
      <c r="F191" s="54" t="s">
        <v>83</v>
      </c>
      <c r="G191" s="54" t="s">
        <v>277</v>
      </c>
      <c r="H191" s="55"/>
      <c r="I191" s="158">
        <f>I192</f>
        <v>1000000</v>
      </c>
      <c r="J191" s="158">
        <f>J192</f>
        <v>1000000</v>
      </c>
    </row>
    <row r="192" spans="1:10" ht="31.5" x14ac:dyDescent="0.25">
      <c r="A192" s="57" t="s">
        <v>90</v>
      </c>
      <c r="B192" s="54" t="s">
        <v>99</v>
      </c>
      <c r="C192" s="54" t="s">
        <v>87</v>
      </c>
      <c r="D192" s="54" t="s">
        <v>87</v>
      </c>
      <c r="E192" s="55">
        <v>2</v>
      </c>
      <c r="F192" s="54" t="s">
        <v>83</v>
      </c>
      <c r="G192" s="54" t="s">
        <v>277</v>
      </c>
      <c r="H192" s="55">
        <v>240</v>
      </c>
      <c r="I192" s="158">
        <f>'Прил 8'!J180</f>
        <v>1000000</v>
      </c>
      <c r="J192" s="158">
        <f>'Прил 8'!K180</f>
        <v>1000000</v>
      </c>
    </row>
    <row r="193" spans="1:10" ht="47.25" x14ac:dyDescent="0.25">
      <c r="A193" s="57" t="s">
        <v>278</v>
      </c>
      <c r="B193" s="54" t="s">
        <v>99</v>
      </c>
      <c r="C193" s="54" t="s">
        <v>87</v>
      </c>
      <c r="D193" s="54" t="s">
        <v>87</v>
      </c>
      <c r="E193" s="55">
        <v>3</v>
      </c>
      <c r="F193" s="54" t="s">
        <v>83</v>
      </c>
      <c r="G193" s="54" t="s">
        <v>84</v>
      </c>
      <c r="H193" s="55"/>
      <c r="I193" s="158">
        <f>I194+I196+I198+I200+I202+I204+I206+I208</f>
        <v>24648026.130000003</v>
      </c>
      <c r="J193" s="158">
        <f>J194+J196+J198+J200+J202+J204+J206+J208</f>
        <v>24743376</v>
      </c>
    </row>
    <row r="194" spans="1:10" x14ac:dyDescent="0.25">
      <c r="A194" s="57" t="s">
        <v>279</v>
      </c>
      <c r="B194" s="54" t="s">
        <v>99</v>
      </c>
      <c r="C194" s="54" t="s">
        <v>87</v>
      </c>
      <c r="D194" s="54" t="s">
        <v>87</v>
      </c>
      <c r="E194" s="55">
        <v>3</v>
      </c>
      <c r="F194" s="54" t="s">
        <v>83</v>
      </c>
      <c r="G194" s="54" t="s">
        <v>280</v>
      </c>
      <c r="H194" s="55"/>
      <c r="I194" s="158">
        <f>I195</f>
        <v>520000</v>
      </c>
      <c r="J194" s="158">
        <f>J195</f>
        <v>520000</v>
      </c>
    </row>
    <row r="195" spans="1:10" ht="31.5" x14ac:dyDescent="0.25">
      <c r="A195" s="57" t="s">
        <v>90</v>
      </c>
      <c r="B195" s="54" t="s">
        <v>99</v>
      </c>
      <c r="C195" s="54" t="s">
        <v>87</v>
      </c>
      <c r="D195" s="54" t="s">
        <v>87</v>
      </c>
      <c r="E195" s="55">
        <v>3</v>
      </c>
      <c r="F195" s="54" t="s">
        <v>83</v>
      </c>
      <c r="G195" s="54" t="s">
        <v>280</v>
      </c>
      <c r="H195" s="55">
        <v>240</v>
      </c>
      <c r="I195" s="158">
        <f>'Прил 8'!J183</f>
        <v>520000</v>
      </c>
      <c r="J195" s="158">
        <f>'Прил 8'!K183</f>
        <v>520000</v>
      </c>
    </row>
    <row r="196" spans="1:10" x14ac:dyDescent="0.25">
      <c r="A196" s="57" t="s">
        <v>281</v>
      </c>
      <c r="B196" s="54" t="s">
        <v>99</v>
      </c>
      <c r="C196" s="54" t="s">
        <v>87</v>
      </c>
      <c r="D196" s="54" t="s">
        <v>87</v>
      </c>
      <c r="E196" s="55">
        <v>3</v>
      </c>
      <c r="F196" s="54" t="s">
        <v>83</v>
      </c>
      <c r="G196" s="54" t="s">
        <v>282</v>
      </c>
      <c r="H196" s="55"/>
      <c r="I196" s="158">
        <f>I197</f>
        <v>600000</v>
      </c>
      <c r="J196" s="158">
        <f>J197</f>
        <v>600000</v>
      </c>
    </row>
    <row r="197" spans="1:10" ht="32.25" customHeight="1" x14ac:dyDescent="0.25">
      <c r="A197" s="57" t="s">
        <v>90</v>
      </c>
      <c r="B197" s="54" t="s">
        <v>99</v>
      </c>
      <c r="C197" s="54" t="s">
        <v>87</v>
      </c>
      <c r="D197" s="54" t="s">
        <v>87</v>
      </c>
      <c r="E197" s="55">
        <v>3</v>
      </c>
      <c r="F197" s="54" t="s">
        <v>83</v>
      </c>
      <c r="G197" s="54" t="s">
        <v>282</v>
      </c>
      <c r="H197" s="55">
        <v>240</v>
      </c>
      <c r="I197" s="158">
        <f>'Прил 8'!J185</f>
        <v>600000</v>
      </c>
      <c r="J197" s="158">
        <f>'Прил 8'!K185</f>
        <v>600000</v>
      </c>
    </row>
    <row r="198" spans="1:10" x14ac:dyDescent="0.25">
      <c r="A198" s="57" t="s">
        <v>283</v>
      </c>
      <c r="B198" s="54" t="s">
        <v>99</v>
      </c>
      <c r="C198" s="54" t="s">
        <v>87</v>
      </c>
      <c r="D198" s="54" t="s">
        <v>87</v>
      </c>
      <c r="E198" s="55">
        <v>3</v>
      </c>
      <c r="F198" s="54" t="s">
        <v>83</v>
      </c>
      <c r="G198" s="55">
        <v>29220</v>
      </c>
      <c r="H198" s="55"/>
      <c r="I198" s="158">
        <f>I199</f>
        <v>1629545.98</v>
      </c>
      <c r="J198" s="158">
        <f>J199</f>
        <v>1682136.9</v>
      </c>
    </row>
    <row r="199" spans="1:10" ht="31.5" x14ac:dyDescent="0.25">
      <c r="A199" s="57" t="s">
        <v>90</v>
      </c>
      <c r="B199" s="54" t="s">
        <v>99</v>
      </c>
      <c r="C199" s="54" t="s">
        <v>87</v>
      </c>
      <c r="D199" s="54" t="s">
        <v>87</v>
      </c>
      <c r="E199" s="55">
        <v>3</v>
      </c>
      <c r="F199" s="54" t="s">
        <v>83</v>
      </c>
      <c r="G199" s="55">
        <v>29220</v>
      </c>
      <c r="H199" s="55">
        <v>240</v>
      </c>
      <c r="I199" s="158">
        <f>'Прил 8'!J187</f>
        <v>1629545.98</v>
      </c>
      <c r="J199" s="158">
        <f>'Прил 8'!K187</f>
        <v>1682136.9</v>
      </c>
    </row>
    <row r="200" spans="1:10" x14ac:dyDescent="0.25">
      <c r="A200" s="57" t="s">
        <v>284</v>
      </c>
      <c r="B200" s="54" t="s">
        <v>99</v>
      </c>
      <c r="C200" s="54" t="s">
        <v>87</v>
      </c>
      <c r="D200" s="54" t="s">
        <v>87</v>
      </c>
      <c r="E200" s="55">
        <v>3</v>
      </c>
      <c r="F200" s="54" t="s">
        <v>83</v>
      </c>
      <c r="G200" s="54" t="s">
        <v>285</v>
      </c>
      <c r="H200" s="55"/>
      <c r="I200" s="158">
        <f>I201</f>
        <v>12898480.15</v>
      </c>
      <c r="J200" s="158">
        <f>J201</f>
        <v>12941239.1</v>
      </c>
    </row>
    <row r="201" spans="1:10" ht="32.25" customHeight="1" x14ac:dyDescent="0.25">
      <c r="A201" s="57" t="s">
        <v>90</v>
      </c>
      <c r="B201" s="54" t="s">
        <v>99</v>
      </c>
      <c r="C201" s="54" t="s">
        <v>87</v>
      </c>
      <c r="D201" s="54" t="s">
        <v>87</v>
      </c>
      <c r="E201" s="55">
        <v>3</v>
      </c>
      <c r="F201" s="54" t="s">
        <v>83</v>
      </c>
      <c r="G201" s="54" t="s">
        <v>285</v>
      </c>
      <c r="H201" s="55">
        <v>240</v>
      </c>
      <c r="I201" s="158">
        <f>'Прил 8'!J189</f>
        <v>12898480.15</v>
      </c>
      <c r="J201" s="158">
        <f>'Прил 8'!K189</f>
        <v>12941239.1</v>
      </c>
    </row>
    <row r="202" spans="1:10" ht="16.5" hidden="1" customHeight="1" thickBot="1" x14ac:dyDescent="0.3">
      <c r="A202" s="57" t="s">
        <v>286</v>
      </c>
      <c r="B202" s="54" t="s">
        <v>99</v>
      </c>
      <c r="C202" s="54" t="s">
        <v>87</v>
      </c>
      <c r="D202" s="54" t="s">
        <v>87</v>
      </c>
      <c r="E202" s="55">
        <v>3</v>
      </c>
      <c r="F202" s="54" t="s">
        <v>83</v>
      </c>
      <c r="G202" s="55">
        <v>29490</v>
      </c>
      <c r="H202" s="55"/>
      <c r="I202" s="158">
        <f>I203</f>
        <v>0</v>
      </c>
      <c r="J202" s="158">
        <f>J203</f>
        <v>0</v>
      </c>
    </row>
    <row r="203" spans="1:10" ht="32.25" hidden="1" customHeight="1" thickBot="1" x14ac:dyDescent="0.3">
      <c r="A203" s="57" t="s">
        <v>90</v>
      </c>
      <c r="B203" s="54" t="s">
        <v>99</v>
      </c>
      <c r="C203" s="54" t="s">
        <v>87</v>
      </c>
      <c r="D203" s="54" t="s">
        <v>87</v>
      </c>
      <c r="E203" s="55">
        <v>3</v>
      </c>
      <c r="F203" s="54" t="s">
        <v>83</v>
      </c>
      <c r="G203" s="55">
        <v>29490</v>
      </c>
      <c r="H203" s="55">
        <v>240</v>
      </c>
      <c r="I203" s="158">
        <f>'Прил 8'!J191</f>
        <v>0</v>
      </c>
      <c r="J203" s="158">
        <f>'Прил 8'!K191</f>
        <v>0</v>
      </c>
    </row>
    <row r="204" spans="1:10" x14ac:dyDescent="0.25">
      <c r="A204" s="57" t="s">
        <v>287</v>
      </c>
      <c r="B204" s="54" t="s">
        <v>99</v>
      </c>
      <c r="C204" s="54" t="s">
        <v>87</v>
      </c>
      <c r="D204" s="54" t="s">
        <v>87</v>
      </c>
      <c r="E204" s="55">
        <v>3</v>
      </c>
      <c r="F204" s="54" t="s">
        <v>83</v>
      </c>
      <c r="G204" s="54" t="s">
        <v>288</v>
      </c>
      <c r="H204" s="55"/>
      <c r="I204" s="158">
        <f>I205</f>
        <v>8000000</v>
      </c>
      <c r="J204" s="158">
        <f>J205</f>
        <v>8000000</v>
      </c>
    </row>
    <row r="205" spans="1:10" ht="31.5" x14ac:dyDescent="0.25">
      <c r="A205" s="57" t="s">
        <v>90</v>
      </c>
      <c r="B205" s="54" t="s">
        <v>99</v>
      </c>
      <c r="C205" s="54" t="s">
        <v>87</v>
      </c>
      <c r="D205" s="54" t="s">
        <v>87</v>
      </c>
      <c r="E205" s="55">
        <v>3</v>
      </c>
      <c r="F205" s="54" t="s">
        <v>83</v>
      </c>
      <c r="G205" s="54" t="s">
        <v>288</v>
      </c>
      <c r="H205" s="55">
        <v>240</v>
      </c>
      <c r="I205" s="158">
        <f>'Прил 8'!J193</f>
        <v>8000000</v>
      </c>
      <c r="J205" s="158">
        <f>'Прил 8'!K193</f>
        <v>8000000</v>
      </c>
    </row>
    <row r="206" spans="1:10" ht="31.5" hidden="1" x14ac:dyDescent="0.25">
      <c r="A206" s="57" t="s">
        <v>289</v>
      </c>
      <c r="B206" s="54" t="s">
        <v>99</v>
      </c>
      <c r="C206" s="54" t="s">
        <v>87</v>
      </c>
      <c r="D206" s="54" t="s">
        <v>87</v>
      </c>
      <c r="E206" s="55">
        <v>3</v>
      </c>
      <c r="F206" s="54" t="s">
        <v>83</v>
      </c>
      <c r="G206" s="54" t="s">
        <v>290</v>
      </c>
      <c r="H206" s="55"/>
      <c r="I206" s="158">
        <f>I207</f>
        <v>0</v>
      </c>
      <c r="J206" s="158">
        <f>J207</f>
        <v>0</v>
      </c>
    </row>
    <row r="207" spans="1:10" ht="31.5" hidden="1" x14ac:dyDescent="0.25">
      <c r="A207" s="57" t="s">
        <v>90</v>
      </c>
      <c r="B207" s="54" t="s">
        <v>99</v>
      </c>
      <c r="C207" s="54" t="s">
        <v>87</v>
      </c>
      <c r="D207" s="54" t="s">
        <v>87</v>
      </c>
      <c r="E207" s="55">
        <v>3</v>
      </c>
      <c r="F207" s="54" t="s">
        <v>83</v>
      </c>
      <c r="G207" s="54" t="s">
        <v>290</v>
      </c>
      <c r="H207" s="55">
        <v>240</v>
      </c>
      <c r="I207" s="158">
        <f>'Прил 8'!J195</f>
        <v>0</v>
      </c>
      <c r="J207" s="158">
        <f>'Прил 8'!K195</f>
        <v>0</v>
      </c>
    </row>
    <row r="208" spans="1:10" x14ac:dyDescent="0.25">
      <c r="A208" s="57" t="s">
        <v>291</v>
      </c>
      <c r="B208" s="54" t="s">
        <v>99</v>
      </c>
      <c r="C208" s="54" t="s">
        <v>87</v>
      </c>
      <c r="D208" s="54" t="s">
        <v>87</v>
      </c>
      <c r="E208" s="55">
        <v>3</v>
      </c>
      <c r="F208" s="54" t="s">
        <v>83</v>
      </c>
      <c r="G208" s="54" t="s">
        <v>292</v>
      </c>
      <c r="H208" s="55"/>
      <c r="I208" s="158">
        <f>I209</f>
        <v>1000000</v>
      </c>
      <c r="J208" s="158">
        <f>J209</f>
        <v>1000000</v>
      </c>
    </row>
    <row r="209" spans="1:10" ht="31.5" x14ac:dyDescent="0.25">
      <c r="A209" s="57" t="s">
        <v>90</v>
      </c>
      <c r="B209" s="54" t="s">
        <v>99</v>
      </c>
      <c r="C209" s="54" t="s">
        <v>87</v>
      </c>
      <c r="D209" s="54" t="s">
        <v>87</v>
      </c>
      <c r="E209" s="55">
        <v>3</v>
      </c>
      <c r="F209" s="54" t="s">
        <v>83</v>
      </c>
      <c r="G209" s="54" t="s">
        <v>292</v>
      </c>
      <c r="H209" s="55">
        <v>240</v>
      </c>
      <c r="I209" s="158">
        <f>'Прил 8'!J197</f>
        <v>1000000</v>
      </c>
      <c r="J209" s="158">
        <f>'Прил 8'!K197</f>
        <v>1000000</v>
      </c>
    </row>
    <row r="210" spans="1:10" ht="63" hidden="1" x14ac:dyDescent="0.25">
      <c r="A210" s="57" t="s">
        <v>341</v>
      </c>
      <c r="B210" s="54" t="s">
        <v>99</v>
      </c>
      <c r="C210" s="54" t="s">
        <v>87</v>
      </c>
      <c r="D210" s="54" t="s">
        <v>123</v>
      </c>
      <c r="E210" s="55">
        <v>0</v>
      </c>
      <c r="F210" s="54" t="s">
        <v>83</v>
      </c>
      <c r="G210" s="54" t="s">
        <v>84</v>
      </c>
      <c r="H210" s="55"/>
      <c r="I210" s="158">
        <f>I211</f>
        <v>0</v>
      </c>
      <c r="J210" s="158">
        <f>J211</f>
        <v>0</v>
      </c>
    </row>
    <row r="211" spans="1:10" ht="47.25" hidden="1" x14ac:dyDescent="0.25">
      <c r="A211" s="57" t="s">
        <v>342</v>
      </c>
      <c r="B211" s="54" t="s">
        <v>99</v>
      </c>
      <c r="C211" s="54" t="s">
        <v>87</v>
      </c>
      <c r="D211" s="54" t="s">
        <v>123</v>
      </c>
      <c r="E211" s="55">
        <v>1</v>
      </c>
      <c r="F211" s="54" t="s">
        <v>83</v>
      </c>
      <c r="G211" s="54" t="s">
        <v>84</v>
      </c>
      <c r="H211" s="55"/>
      <c r="I211" s="158">
        <f>I212+I215+I218</f>
        <v>0</v>
      </c>
      <c r="J211" s="158">
        <f>J212+J215+J218</f>
        <v>0</v>
      </c>
    </row>
    <row r="212" spans="1:10" hidden="1" x14ac:dyDescent="0.25">
      <c r="A212" s="57" t="s">
        <v>295</v>
      </c>
      <c r="B212" s="54" t="s">
        <v>99</v>
      </c>
      <c r="C212" s="54" t="s">
        <v>87</v>
      </c>
      <c r="D212" s="54" t="s">
        <v>123</v>
      </c>
      <c r="E212" s="55">
        <v>1</v>
      </c>
      <c r="F212" s="54" t="s">
        <v>80</v>
      </c>
      <c r="G212" s="54" t="s">
        <v>84</v>
      </c>
      <c r="H212" s="55"/>
      <c r="I212" s="158">
        <f>I213</f>
        <v>0</v>
      </c>
      <c r="J212" s="158">
        <f>J213</f>
        <v>0</v>
      </c>
    </row>
    <row r="213" spans="1:10" ht="94.5" hidden="1" x14ac:dyDescent="0.25">
      <c r="A213" s="57" t="s">
        <v>296</v>
      </c>
      <c r="B213" s="54" t="s">
        <v>99</v>
      </c>
      <c r="C213" s="54" t="s">
        <v>87</v>
      </c>
      <c r="D213" s="54" t="s">
        <v>123</v>
      </c>
      <c r="E213" s="55">
        <v>1</v>
      </c>
      <c r="F213" s="54" t="s">
        <v>80</v>
      </c>
      <c r="G213" s="54" t="s">
        <v>297</v>
      </c>
      <c r="H213" s="55"/>
      <c r="I213" s="158">
        <f>I214</f>
        <v>0</v>
      </c>
      <c r="J213" s="158">
        <f>J214</f>
        <v>0</v>
      </c>
    </row>
    <row r="214" spans="1:10" ht="31.5" hidden="1" x14ac:dyDescent="0.25">
      <c r="A214" s="57" t="s">
        <v>90</v>
      </c>
      <c r="B214" s="54" t="s">
        <v>99</v>
      </c>
      <c r="C214" s="54" t="s">
        <v>87</v>
      </c>
      <c r="D214" s="54" t="s">
        <v>123</v>
      </c>
      <c r="E214" s="55">
        <v>1</v>
      </c>
      <c r="F214" s="54" t="s">
        <v>80</v>
      </c>
      <c r="G214" s="54" t="s">
        <v>297</v>
      </c>
      <c r="H214" s="55">
        <v>240</v>
      </c>
      <c r="I214" s="158">
        <f>'Прил 8'!J202</f>
        <v>0</v>
      </c>
      <c r="J214" s="158">
        <f>'Прил 8'!K202</f>
        <v>0</v>
      </c>
    </row>
    <row r="215" spans="1:10" ht="31.5" hidden="1" x14ac:dyDescent="0.25">
      <c r="A215" s="57" t="s">
        <v>298</v>
      </c>
      <c r="B215" s="54" t="s">
        <v>99</v>
      </c>
      <c r="C215" s="54" t="s">
        <v>87</v>
      </c>
      <c r="D215" s="54" t="s">
        <v>123</v>
      </c>
      <c r="E215" s="55">
        <v>1</v>
      </c>
      <c r="F215" s="54" t="s">
        <v>81</v>
      </c>
      <c r="G215" s="54" t="s">
        <v>84</v>
      </c>
      <c r="H215" s="55"/>
      <c r="I215" s="158">
        <f>I216</f>
        <v>0</v>
      </c>
      <c r="J215" s="158">
        <f>J216</f>
        <v>0</v>
      </c>
    </row>
    <row r="216" spans="1:10" ht="94.5" hidden="1" x14ac:dyDescent="0.25">
      <c r="A216" s="57" t="s">
        <v>296</v>
      </c>
      <c r="B216" s="54" t="s">
        <v>99</v>
      </c>
      <c r="C216" s="54" t="s">
        <v>87</v>
      </c>
      <c r="D216" s="54" t="s">
        <v>123</v>
      </c>
      <c r="E216" s="55">
        <v>1</v>
      </c>
      <c r="F216" s="54" t="s">
        <v>81</v>
      </c>
      <c r="G216" s="54" t="s">
        <v>297</v>
      </c>
      <c r="H216" s="55"/>
      <c r="I216" s="158">
        <f>I217</f>
        <v>0</v>
      </c>
      <c r="J216" s="158">
        <f>J217</f>
        <v>0</v>
      </c>
    </row>
    <row r="217" spans="1:10" ht="31.5" hidden="1" x14ac:dyDescent="0.25">
      <c r="A217" s="57" t="s">
        <v>90</v>
      </c>
      <c r="B217" s="54" t="s">
        <v>99</v>
      </c>
      <c r="C217" s="54" t="s">
        <v>87</v>
      </c>
      <c r="D217" s="54" t="s">
        <v>123</v>
      </c>
      <c r="E217" s="55">
        <v>1</v>
      </c>
      <c r="F217" s="54" t="s">
        <v>81</v>
      </c>
      <c r="G217" s="54" t="s">
        <v>297</v>
      </c>
      <c r="H217" s="55">
        <v>240</v>
      </c>
      <c r="I217" s="158">
        <f>'Прил 8'!J205</f>
        <v>0</v>
      </c>
      <c r="J217" s="158">
        <f>'Прил 8'!K205</f>
        <v>0</v>
      </c>
    </row>
    <row r="218" spans="1:10" ht="110.25" hidden="1" x14ac:dyDescent="0.25">
      <c r="A218" s="57" t="s">
        <v>299</v>
      </c>
      <c r="B218" s="54" t="s">
        <v>99</v>
      </c>
      <c r="C218" s="54" t="s">
        <v>87</v>
      </c>
      <c r="D218" s="54" t="s">
        <v>123</v>
      </c>
      <c r="E218" s="55">
        <v>1</v>
      </c>
      <c r="F218" s="54" t="s">
        <v>133</v>
      </c>
      <c r="G218" s="54" t="s">
        <v>84</v>
      </c>
      <c r="H218" s="55"/>
      <c r="I218" s="158">
        <f>I219</f>
        <v>0</v>
      </c>
      <c r="J218" s="158">
        <f>J219</f>
        <v>0</v>
      </c>
    </row>
    <row r="219" spans="1:10" ht="94.5" hidden="1" x14ac:dyDescent="0.25">
      <c r="A219" s="57" t="s">
        <v>296</v>
      </c>
      <c r="B219" s="54" t="s">
        <v>99</v>
      </c>
      <c r="C219" s="54" t="s">
        <v>87</v>
      </c>
      <c r="D219" s="54" t="s">
        <v>123</v>
      </c>
      <c r="E219" s="55">
        <v>1</v>
      </c>
      <c r="F219" s="54" t="s">
        <v>133</v>
      </c>
      <c r="G219" s="54" t="s">
        <v>134</v>
      </c>
      <c r="H219" s="55"/>
      <c r="I219" s="158">
        <f>I220</f>
        <v>0</v>
      </c>
      <c r="J219" s="158">
        <f>J220</f>
        <v>0</v>
      </c>
    </row>
    <row r="220" spans="1:10" hidden="1" x14ac:dyDescent="0.25">
      <c r="A220" s="60" t="s">
        <v>171</v>
      </c>
      <c r="B220" s="54" t="s">
        <v>99</v>
      </c>
      <c r="C220" s="54" t="s">
        <v>87</v>
      </c>
      <c r="D220" s="54" t="s">
        <v>123</v>
      </c>
      <c r="E220" s="55">
        <v>1</v>
      </c>
      <c r="F220" s="54" t="s">
        <v>133</v>
      </c>
      <c r="G220" s="54" t="s">
        <v>134</v>
      </c>
      <c r="H220" s="55">
        <v>540</v>
      </c>
      <c r="I220" s="158">
        <f>'Прил 8'!J208</f>
        <v>0</v>
      </c>
      <c r="J220" s="158">
        <f>'Прил 8'!K208</f>
        <v>0</v>
      </c>
    </row>
    <row r="221" spans="1:10" hidden="1" x14ac:dyDescent="0.25">
      <c r="A221" s="74" t="s">
        <v>171</v>
      </c>
      <c r="B221" s="215" t="s">
        <v>99</v>
      </c>
      <c r="C221" s="215" t="s">
        <v>87</v>
      </c>
      <c r="D221" s="215" t="s">
        <v>168</v>
      </c>
      <c r="E221" s="215" t="s">
        <v>82</v>
      </c>
      <c r="F221" s="215" t="s">
        <v>83</v>
      </c>
      <c r="G221" s="215" t="s">
        <v>84</v>
      </c>
      <c r="H221" s="216"/>
      <c r="I221" s="158">
        <f t="shared" ref="I221:J223" si="11">I222</f>
        <v>0</v>
      </c>
      <c r="J221" s="158">
        <f t="shared" si="11"/>
        <v>0</v>
      </c>
    </row>
    <row r="222" spans="1:10" ht="63" hidden="1" x14ac:dyDescent="0.25">
      <c r="A222" s="74" t="s">
        <v>166</v>
      </c>
      <c r="B222" s="215" t="s">
        <v>99</v>
      </c>
      <c r="C222" s="215" t="s">
        <v>87</v>
      </c>
      <c r="D222" s="215" t="s">
        <v>168</v>
      </c>
      <c r="E222" s="215" t="s">
        <v>88</v>
      </c>
      <c r="F222" s="215" t="s">
        <v>83</v>
      </c>
      <c r="G222" s="215" t="s">
        <v>84</v>
      </c>
      <c r="H222" s="216"/>
      <c r="I222" s="158">
        <f t="shared" si="11"/>
        <v>0</v>
      </c>
      <c r="J222" s="158">
        <f t="shared" si="11"/>
        <v>0</v>
      </c>
    </row>
    <row r="223" spans="1:10" ht="47.25" hidden="1" x14ac:dyDescent="0.25">
      <c r="A223" s="74" t="s">
        <v>475</v>
      </c>
      <c r="B223" s="215" t="s">
        <v>99</v>
      </c>
      <c r="C223" s="215" t="s">
        <v>87</v>
      </c>
      <c r="D223" s="215">
        <v>97</v>
      </c>
      <c r="E223" s="216">
        <v>2</v>
      </c>
      <c r="F223" s="215" t="s">
        <v>83</v>
      </c>
      <c r="G223" s="216">
        <v>85200</v>
      </c>
      <c r="H223" s="215"/>
      <c r="I223" s="158">
        <f t="shared" si="11"/>
        <v>0</v>
      </c>
      <c r="J223" s="158">
        <f t="shared" si="11"/>
        <v>0</v>
      </c>
    </row>
    <row r="224" spans="1:10" hidden="1" x14ac:dyDescent="0.25">
      <c r="A224" s="77" t="s">
        <v>171</v>
      </c>
      <c r="B224" s="215" t="s">
        <v>99</v>
      </c>
      <c r="C224" s="215" t="s">
        <v>87</v>
      </c>
      <c r="D224" s="215">
        <v>97</v>
      </c>
      <c r="E224" s="216">
        <v>2</v>
      </c>
      <c r="F224" s="215" t="s">
        <v>83</v>
      </c>
      <c r="G224" s="216">
        <v>85200</v>
      </c>
      <c r="H224" s="215" t="s">
        <v>476</v>
      </c>
      <c r="I224" s="158">
        <f>'Прил 8'!J212</f>
        <v>0</v>
      </c>
      <c r="J224" s="158">
        <f>'Прил 8'!K212</f>
        <v>0</v>
      </c>
    </row>
    <row r="225" spans="1:10" ht="31.5" x14ac:dyDescent="0.25">
      <c r="A225" s="57" t="s">
        <v>300</v>
      </c>
      <c r="B225" s="54" t="s">
        <v>99</v>
      </c>
      <c r="C225" s="54" t="s">
        <v>99</v>
      </c>
      <c r="D225" s="54" t="s">
        <v>83</v>
      </c>
      <c r="E225" s="55">
        <v>0</v>
      </c>
      <c r="F225" s="54" t="s">
        <v>83</v>
      </c>
      <c r="G225" s="54" t="s">
        <v>84</v>
      </c>
      <c r="H225" s="55"/>
      <c r="I225" s="158">
        <f>I226+I232</f>
        <v>25388022.640000001</v>
      </c>
      <c r="J225" s="158">
        <f>J226+J232</f>
        <v>26496061.210000001</v>
      </c>
    </row>
    <row r="226" spans="1:10" ht="47.25" x14ac:dyDescent="0.25">
      <c r="A226" s="56" t="s">
        <v>241</v>
      </c>
      <c r="B226" s="54" t="s">
        <v>99</v>
      </c>
      <c r="C226" s="54" t="s">
        <v>99</v>
      </c>
      <c r="D226" s="54" t="s">
        <v>87</v>
      </c>
      <c r="E226" s="55">
        <v>0</v>
      </c>
      <c r="F226" s="54" t="s">
        <v>83</v>
      </c>
      <c r="G226" s="54" t="s">
        <v>84</v>
      </c>
      <c r="H226" s="55"/>
      <c r="I226" s="158">
        <f>I227</f>
        <v>24700022.640000001</v>
      </c>
      <c r="J226" s="158">
        <f>J227</f>
        <v>25808061.210000001</v>
      </c>
    </row>
    <row r="227" spans="1:10" x14ac:dyDescent="0.25">
      <c r="A227" s="57" t="s">
        <v>301</v>
      </c>
      <c r="B227" s="54" t="s">
        <v>99</v>
      </c>
      <c r="C227" s="54" t="s">
        <v>99</v>
      </c>
      <c r="D227" s="54" t="s">
        <v>87</v>
      </c>
      <c r="E227" s="55">
        <v>4</v>
      </c>
      <c r="F227" s="54" t="s">
        <v>83</v>
      </c>
      <c r="G227" s="54" t="s">
        <v>84</v>
      </c>
      <c r="H227" s="55"/>
      <c r="I227" s="158">
        <f>I228</f>
        <v>24700022.640000001</v>
      </c>
      <c r="J227" s="158">
        <f>J228</f>
        <v>25808061.210000001</v>
      </c>
    </row>
    <row r="228" spans="1:10" ht="31.5" x14ac:dyDescent="0.25">
      <c r="A228" s="57" t="s">
        <v>302</v>
      </c>
      <c r="B228" s="54" t="s">
        <v>99</v>
      </c>
      <c r="C228" s="54" t="s">
        <v>99</v>
      </c>
      <c r="D228" s="54" t="s">
        <v>87</v>
      </c>
      <c r="E228" s="55">
        <v>4</v>
      </c>
      <c r="F228" s="54" t="s">
        <v>83</v>
      </c>
      <c r="G228" s="54" t="s">
        <v>303</v>
      </c>
      <c r="H228" s="55"/>
      <c r="I228" s="158">
        <f>SUM(I229:I231)</f>
        <v>24700022.640000001</v>
      </c>
      <c r="J228" s="158">
        <f>SUM(J229:J231)</f>
        <v>25808061.210000001</v>
      </c>
    </row>
    <row r="229" spans="1:10" x14ac:dyDescent="0.25">
      <c r="A229" s="56" t="s">
        <v>304</v>
      </c>
      <c r="B229" s="54" t="s">
        <v>99</v>
      </c>
      <c r="C229" s="54" t="s">
        <v>99</v>
      </c>
      <c r="D229" s="54" t="s">
        <v>87</v>
      </c>
      <c r="E229" s="55">
        <v>4</v>
      </c>
      <c r="F229" s="54" t="s">
        <v>83</v>
      </c>
      <c r="G229" s="54" t="s">
        <v>303</v>
      </c>
      <c r="H229" s="55">
        <v>110</v>
      </c>
      <c r="I229" s="158">
        <f>'Прил 8'!J217</f>
        <v>20506577.370000001</v>
      </c>
      <c r="J229" s="158">
        <f>'Прил 8'!K217</f>
        <v>21526542.93</v>
      </c>
    </row>
    <row r="230" spans="1:10" ht="31.5" x14ac:dyDescent="0.25">
      <c r="A230" s="57" t="s">
        <v>90</v>
      </c>
      <c r="B230" s="54" t="s">
        <v>99</v>
      </c>
      <c r="C230" s="54" t="s">
        <v>99</v>
      </c>
      <c r="D230" s="54" t="s">
        <v>87</v>
      </c>
      <c r="E230" s="55">
        <v>4</v>
      </c>
      <c r="F230" s="54" t="s">
        <v>83</v>
      </c>
      <c r="G230" s="54" t="s">
        <v>303</v>
      </c>
      <c r="H230" s="55">
        <v>240</v>
      </c>
      <c r="I230" s="158">
        <f>'Прил 8'!J218</f>
        <v>4143445.27</v>
      </c>
      <c r="J230" s="158">
        <f>'Прил 8'!K218</f>
        <v>4231518.28</v>
      </c>
    </row>
    <row r="231" spans="1:10" x14ac:dyDescent="0.25">
      <c r="A231" s="56" t="s">
        <v>92</v>
      </c>
      <c r="B231" s="54" t="s">
        <v>99</v>
      </c>
      <c r="C231" s="54" t="s">
        <v>99</v>
      </c>
      <c r="D231" s="54" t="s">
        <v>87</v>
      </c>
      <c r="E231" s="55">
        <v>4</v>
      </c>
      <c r="F231" s="54" t="s">
        <v>83</v>
      </c>
      <c r="G231" s="54" t="s">
        <v>303</v>
      </c>
      <c r="H231" s="55">
        <v>850</v>
      </c>
      <c r="I231" s="158">
        <f>'Прил 8'!J219</f>
        <v>50000</v>
      </c>
      <c r="J231" s="158">
        <f>'Прил 8'!K219</f>
        <v>50000</v>
      </c>
    </row>
    <row r="232" spans="1:10" ht="47.25" x14ac:dyDescent="0.25">
      <c r="A232" s="56" t="s">
        <v>193</v>
      </c>
      <c r="B232" s="54" t="s">
        <v>99</v>
      </c>
      <c r="C232" s="54" t="s">
        <v>99</v>
      </c>
      <c r="D232" s="54" t="s">
        <v>102</v>
      </c>
      <c r="E232" s="55">
        <v>0</v>
      </c>
      <c r="F232" s="54" t="s">
        <v>83</v>
      </c>
      <c r="G232" s="54" t="s">
        <v>84</v>
      </c>
      <c r="H232" s="55"/>
      <c r="I232" s="158">
        <f>I233</f>
        <v>688000</v>
      </c>
      <c r="J232" s="158">
        <f>J233</f>
        <v>688000</v>
      </c>
    </row>
    <row r="233" spans="1:10" ht="31.5" x14ac:dyDescent="0.25">
      <c r="A233" s="56" t="s">
        <v>305</v>
      </c>
      <c r="B233" s="54" t="s">
        <v>99</v>
      </c>
      <c r="C233" s="54" t="s">
        <v>99</v>
      </c>
      <c r="D233" s="54" t="s">
        <v>102</v>
      </c>
      <c r="E233" s="55">
        <v>2</v>
      </c>
      <c r="F233" s="54" t="s">
        <v>83</v>
      </c>
      <c r="G233" s="54" t="s">
        <v>84</v>
      </c>
      <c r="H233" s="55"/>
      <c r="I233" s="158">
        <f>I234+I237</f>
        <v>688000</v>
      </c>
      <c r="J233" s="158">
        <f>J234+J237</f>
        <v>688000</v>
      </c>
    </row>
    <row r="234" spans="1:10" x14ac:dyDescent="0.25">
      <c r="A234" s="56" t="s">
        <v>195</v>
      </c>
      <c r="B234" s="54" t="s">
        <v>99</v>
      </c>
      <c r="C234" s="54" t="s">
        <v>99</v>
      </c>
      <c r="D234" s="54" t="s">
        <v>102</v>
      </c>
      <c r="E234" s="55">
        <v>2</v>
      </c>
      <c r="F234" s="54" t="s">
        <v>80</v>
      </c>
      <c r="G234" s="54" t="s">
        <v>84</v>
      </c>
      <c r="H234" s="55"/>
      <c r="I234" s="158">
        <f>I235</f>
        <v>150000</v>
      </c>
      <c r="J234" s="158">
        <f>J235</f>
        <v>150000</v>
      </c>
    </row>
    <row r="235" spans="1:10" ht="47.25" x14ac:dyDescent="0.25">
      <c r="A235" s="57" t="s">
        <v>196</v>
      </c>
      <c r="B235" s="54" t="s">
        <v>99</v>
      </c>
      <c r="C235" s="54" t="s">
        <v>99</v>
      </c>
      <c r="D235" s="54" t="s">
        <v>102</v>
      </c>
      <c r="E235" s="54" t="s">
        <v>88</v>
      </c>
      <c r="F235" s="54" t="s">
        <v>80</v>
      </c>
      <c r="G235" s="54" t="s">
        <v>197</v>
      </c>
      <c r="H235" s="54"/>
      <c r="I235" s="158">
        <f>I236</f>
        <v>150000</v>
      </c>
      <c r="J235" s="158">
        <f>J236</f>
        <v>150000</v>
      </c>
    </row>
    <row r="236" spans="1:10" ht="31.5" x14ac:dyDescent="0.25">
      <c r="A236" s="57" t="s">
        <v>90</v>
      </c>
      <c r="B236" s="54" t="s">
        <v>99</v>
      </c>
      <c r="C236" s="54" t="s">
        <v>99</v>
      </c>
      <c r="D236" s="54" t="s">
        <v>102</v>
      </c>
      <c r="E236" s="54" t="s">
        <v>88</v>
      </c>
      <c r="F236" s="54" t="s">
        <v>80</v>
      </c>
      <c r="G236" s="54" t="s">
        <v>197</v>
      </c>
      <c r="H236" s="54" t="s">
        <v>91</v>
      </c>
      <c r="I236" s="158">
        <f>'Прил 8'!J224</f>
        <v>150000</v>
      </c>
      <c r="J236" s="158">
        <f>'Прил 8'!K224</f>
        <v>150000</v>
      </c>
    </row>
    <row r="237" spans="1:10" x14ac:dyDescent="0.25">
      <c r="A237" s="56" t="s">
        <v>306</v>
      </c>
      <c r="B237" s="54" t="s">
        <v>99</v>
      </c>
      <c r="C237" s="54" t="s">
        <v>99</v>
      </c>
      <c r="D237" s="54" t="s">
        <v>102</v>
      </c>
      <c r="E237" s="55">
        <v>2</v>
      </c>
      <c r="F237" s="54" t="s">
        <v>81</v>
      </c>
      <c r="G237" s="54"/>
      <c r="H237" s="55"/>
      <c r="I237" s="158">
        <f>I238</f>
        <v>538000</v>
      </c>
      <c r="J237" s="158">
        <f>J238</f>
        <v>538000</v>
      </c>
    </row>
    <row r="238" spans="1:10" ht="47.25" x14ac:dyDescent="0.25">
      <c r="A238" s="57" t="s">
        <v>196</v>
      </c>
      <c r="B238" s="54" t="s">
        <v>99</v>
      </c>
      <c r="C238" s="54" t="s">
        <v>99</v>
      </c>
      <c r="D238" s="54" t="s">
        <v>102</v>
      </c>
      <c r="E238" s="54" t="s">
        <v>88</v>
      </c>
      <c r="F238" s="54" t="s">
        <v>81</v>
      </c>
      <c r="G238" s="54" t="s">
        <v>197</v>
      </c>
      <c r="H238" s="54"/>
      <c r="I238" s="158">
        <f>I239</f>
        <v>538000</v>
      </c>
      <c r="J238" s="158">
        <f>J239</f>
        <v>538000</v>
      </c>
    </row>
    <row r="239" spans="1:10" ht="31.5" x14ac:dyDescent="0.25">
      <c r="A239" s="57" t="s">
        <v>90</v>
      </c>
      <c r="B239" s="54" t="s">
        <v>99</v>
      </c>
      <c r="C239" s="54" t="s">
        <v>99</v>
      </c>
      <c r="D239" s="54" t="s">
        <v>102</v>
      </c>
      <c r="E239" s="54" t="s">
        <v>88</v>
      </c>
      <c r="F239" s="54" t="s">
        <v>81</v>
      </c>
      <c r="G239" s="54" t="s">
        <v>197</v>
      </c>
      <c r="H239" s="54" t="s">
        <v>91</v>
      </c>
      <c r="I239" s="158">
        <f>'Прил 8'!J227</f>
        <v>538000</v>
      </c>
      <c r="J239" s="158">
        <f>'Прил 8'!K227</f>
        <v>538000</v>
      </c>
    </row>
    <row r="240" spans="1:10" x14ac:dyDescent="0.25">
      <c r="A240" s="61" t="s">
        <v>135</v>
      </c>
      <c r="B240" s="54" t="s">
        <v>102</v>
      </c>
      <c r="C240" s="54"/>
      <c r="D240" s="54"/>
      <c r="E240" s="55"/>
      <c r="F240" s="54"/>
      <c r="G240" s="54"/>
      <c r="H240" s="55"/>
      <c r="I240" s="157">
        <f>I241+I245</f>
        <v>3088087.4</v>
      </c>
      <c r="J240" s="157">
        <f>J241+J245</f>
        <v>170120.6</v>
      </c>
    </row>
    <row r="241" spans="1:10" ht="31.5" x14ac:dyDescent="0.25">
      <c r="A241" s="62" t="s">
        <v>136</v>
      </c>
      <c r="B241" s="54" t="s">
        <v>102</v>
      </c>
      <c r="C241" s="54" t="s">
        <v>99</v>
      </c>
      <c r="D241" s="54"/>
      <c r="E241" s="55"/>
      <c r="F241" s="54"/>
      <c r="G241" s="54"/>
      <c r="H241" s="55"/>
      <c r="I241" s="158">
        <f t="shared" ref="I241:J243" si="12">I242</f>
        <v>20000</v>
      </c>
      <c r="J241" s="158">
        <f t="shared" si="12"/>
        <v>20000</v>
      </c>
    </row>
    <row r="242" spans="1:10" ht="94.5" x14ac:dyDescent="0.25">
      <c r="A242" s="56" t="s">
        <v>307</v>
      </c>
      <c r="B242" s="54" t="s">
        <v>102</v>
      </c>
      <c r="C242" s="54" t="s">
        <v>99</v>
      </c>
      <c r="D242" s="54" t="s">
        <v>115</v>
      </c>
      <c r="E242" s="55">
        <v>0</v>
      </c>
      <c r="F242" s="54" t="s">
        <v>83</v>
      </c>
      <c r="G242" s="54" t="s">
        <v>84</v>
      </c>
      <c r="H242" s="55"/>
      <c r="I242" s="158">
        <f t="shared" si="12"/>
        <v>20000</v>
      </c>
      <c r="J242" s="158">
        <f t="shared" si="12"/>
        <v>20000</v>
      </c>
    </row>
    <row r="243" spans="1:10" ht="31.5" x14ac:dyDescent="0.25">
      <c r="A243" s="57" t="s">
        <v>308</v>
      </c>
      <c r="B243" s="54" t="s">
        <v>102</v>
      </c>
      <c r="C243" s="54" t="s">
        <v>99</v>
      </c>
      <c r="D243" s="54" t="s">
        <v>115</v>
      </c>
      <c r="E243" s="55">
        <v>0</v>
      </c>
      <c r="F243" s="54" t="s">
        <v>83</v>
      </c>
      <c r="G243" s="54" t="s">
        <v>309</v>
      </c>
      <c r="H243" s="55"/>
      <c r="I243" s="158">
        <f t="shared" si="12"/>
        <v>20000</v>
      </c>
      <c r="J243" s="158">
        <f t="shared" si="12"/>
        <v>20000</v>
      </c>
    </row>
    <row r="244" spans="1:10" ht="31.5" x14ac:dyDescent="0.25">
      <c r="A244" s="57" t="s">
        <v>90</v>
      </c>
      <c r="B244" s="54" t="s">
        <v>102</v>
      </c>
      <c r="C244" s="54" t="s">
        <v>99</v>
      </c>
      <c r="D244" s="54" t="s">
        <v>115</v>
      </c>
      <c r="E244" s="55">
        <v>0</v>
      </c>
      <c r="F244" s="54" t="s">
        <v>83</v>
      </c>
      <c r="G244" s="54" t="s">
        <v>309</v>
      </c>
      <c r="H244" s="55">
        <v>240</v>
      </c>
      <c r="I244" s="158">
        <f>'Прил 8'!J232</f>
        <v>20000</v>
      </c>
      <c r="J244" s="158">
        <f>'Прил 8'!K232</f>
        <v>20000</v>
      </c>
    </row>
    <row r="245" spans="1:10" x14ac:dyDescent="0.25">
      <c r="A245" s="56" t="s">
        <v>137</v>
      </c>
      <c r="B245" s="54" t="s">
        <v>102</v>
      </c>
      <c r="C245" s="54" t="s">
        <v>102</v>
      </c>
      <c r="D245" s="54"/>
      <c r="E245" s="55"/>
      <c r="F245" s="54"/>
      <c r="G245" s="54"/>
      <c r="H245" s="55"/>
      <c r="I245" s="157">
        <f>I246</f>
        <v>3068087.4</v>
      </c>
      <c r="J245" s="157">
        <f>J246</f>
        <v>150120.6</v>
      </c>
    </row>
    <row r="246" spans="1:10" ht="63" x14ac:dyDescent="0.25">
      <c r="A246" s="57" t="s">
        <v>310</v>
      </c>
      <c r="B246" s="54" t="s">
        <v>102</v>
      </c>
      <c r="C246" s="54" t="s">
        <v>102</v>
      </c>
      <c r="D246" s="54" t="s">
        <v>101</v>
      </c>
      <c r="E246" s="55">
        <v>0</v>
      </c>
      <c r="F246" s="54" t="s">
        <v>83</v>
      </c>
      <c r="G246" s="54" t="s">
        <v>84</v>
      </c>
      <c r="H246" s="55"/>
      <c r="I246" s="157">
        <f>I247</f>
        <v>3068087.4</v>
      </c>
      <c r="J246" s="157">
        <f>J247</f>
        <v>150120.6</v>
      </c>
    </row>
    <row r="247" spans="1:10" x14ac:dyDescent="0.25">
      <c r="A247" s="56" t="s">
        <v>137</v>
      </c>
      <c r="B247" s="54" t="s">
        <v>102</v>
      </c>
      <c r="C247" s="54" t="s">
        <v>102</v>
      </c>
      <c r="D247" s="54" t="s">
        <v>101</v>
      </c>
      <c r="E247" s="55">
        <v>1</v>
      </c>
      <c r="F247" s="54" t="s">
        <v>83</v>
      </c>
      <c r="G247" s="54" t="s">
        <v>84</v>
      </c>
      <c r="H247" s="55"/>
      <c r="I247" s="157">
        <f>I248+I250</f>
        <v>3068087.4</v>
      </c>
      <c r="J247" s="157">
        <f>J248+J250</f>
        <v>150120.6</v>
      </c>
    </row>
    <row r="248" spans="1:10" ht="31.5" x14ac:dyDescent="0.25">
      <c r="A248" s="56" t="s">
        <v>311</v>
      </c>
      <c r="B248" s="54" t="s">
        <v>102</v>
      </c>
      <c r="C248" s="54" t="s">
        <v>102</v>
      </c>
      <c r="D248" s="54" t="s">
        <v>101</v>
      </c>
      <c r="E248" s="55">
        <v>1</v>
      </c>
      <c r="F248" s="54" t="s">
        <v>83</v>
      </c>
      <c r="G248" s="54" t="s">
        <v>312</v>
      </c>
      <c r="H248" s="55"/>
      <c r="I248" s="157">
        <f>I249</f>
        <v>150120.6</v>
      </c>
      <c r="J248" s="157">
        <f>J249</f>
        <v>150120.6</v>
      </c>
    </row>
    <row r="249" spans="1:10" x14ac:dyDescent="0.25">
      <c r="A249" s="56" t="s">
        <v>304</v>
      </c>
      <c r="B249" s="54" t="s">
        <v>102</v>
      </c>
      <c r="C249" s="54" t="s">
        <v>102</v>
      </c>
      <c r="D249" s="54" t="s">
        <v>101</v>
      </c>
      <c r="E249" s="55">
        <v>1</v>
      </c>
      <c r="F249" s="54" t="s">
        <v>83</v>
      </c>
      <c r="G249" s="54" t="s">
        <v>312</v>
      </c>
      <c r="H249" s="55">
        <v>110</v>
      </c>
      <c r="I249" s="157">
        <f>'Прил 8'!J237</f>
        <v>150120.6</v>
      </c>
      <c r="J249" s="157">
        <f>'Прил 8'!K237</f>
        <v>150120.6</v>
      </c>
    </row>
    <row r="250" spans="1:10" ht="31.5" x14ac:dyDescent="0.25">
      <c r="A250" s="73" t="s">
        <v>313</v>
      </c>
      <c r="B250" s="171" t="s">
        <v>102</v>
      </c>
      <c r="C250" s="171" t="s">
        <v>102</v>
      </c>
      <c r="D250" s="171" t="s">
        <v>101</v>
      </c>
      <c r="E250" s="172">
        <v>1</v>
      </c>
      <c r="F250" s="171" t="s">
        <v>83</v>
      </c>
      <c r="G250" s="171" t="s">
        <v>314</v>
      </c>
      <c r="H250" s="172"/>
      <c r="I250" s="157">
        <f>I251</f>
        <v>2917966.8</v>
      </c>
      <c r="J250" s="157">
        <f>J251</f>
        <v>0</v>
      </c>
    </row>
    <row r="251" spans="1:10" x14ac:dyDescent="0.25">
      <c r="A251" s="74" t="s">
        <v>118</v>
      </c>
      <c r="B251" s="171" t="s">
        <v>102</v>
      </c>
      <c r="C251" s="171" t="s">
        <v>102</v>
      </c>
      <c r="D251" s="171" t="s">
        <v>101</v>
      </c>
      <c r="E251" s="172">
        <v>1</v>
      </c>
      <c r="F251" s="171" t="s">
        <v>83</v>
      </c>
      <c r="G251" s="171" t="s">
        <v>314</v>
      </c>
      <c r="H251" s="172">
        <v>520</v>
      </c>
      <c r="I251" s="157">
        <f>'Прил 8'!J239</f>
        <v>2917966.8</v>
      </c>
      <c r="J251" s="157">
        <f>'Прил 8'!K239</f>
        <v>0</v>
      </c>
    </row>
    <row r="252" spans="1:10" x14ac:dyDescent="0.25">
      <c r="A252" s="61" t="s">
        <v>315</v>
      </c>
      <c r="B252" s="54" t="s">
        <v>125</v>
      </c>
      <c r="C252" s="54"/>
      <c r="D252" s="54"/>
      <c r="E252" s="55"/>
      <c r="F252" s="54"/>
      <c r="G252" s="54"/>
      <c r="H252" s="55"/>
      <c r="I252" s="157">
        <f>I253+I267</f>
        <v>28228077.900000002</v>
      </c>
      <c r="J252" s="157">
        <f>J253+J267</f>
        <v>29819762.299999997</v>
      </c>
    </row>
    <row r="253" spans="1:10" x14ac:dyDescent="0.25">
      <c r="A253" s="56" t="s">
        <v>138</v>
      </c>
      <c r="B253" s="54" t="s">
        <v>125</v>
      </c>
      <c r="C253" s="55" t="s">
        <v>80</v>
      </c>
      <c r="D253" s="54" t="s">
        <v>148</v>
      </c>
      <c r="E253" s="55"/>
      <c r="F253" s="54"/>
      <c r="G253" s="54"/>
      <c r="H253" s="55" t="s">
        <v>149</v>
      </c>
      <c r="I253" s="157">
        <f>I254+I261</f>
        <v>26852439.960000001</v>
      </c>
      <c r="J253" s="157">
        <f>J254+J261</f>
        <v>28641875.839999996</v>
      </c>
    </row>
    <row r="254" spans="1:10" ht="63" x14ac:dyDescent="0.25">
      <c r="A254" s="57" t="s">
        <v>310</v>
      </c>
      <c r="B254" s="54" t="s">
        <v>125</v>
      </c>
      <c r="C254" s="54" t="s">
        <v>80</v>
      </c>
      <c r="D254" s="54" t="s">
        <v>101</v>
      </c>
      <c r="E254" s="55">
        <v>0</v>
      </c>
      <c r="F254" s="54" t="s">
        <v>83</v>
      </c>
      <c r="G254" s="54" t="s">
        <v>84</v>
      </c>
      <c r="H254" s="55"/>
      <c r="I254" s="157">
        <f>I255+I258</f>
        <v>24742697.109999999</v>
      </c>
      <c r="J254" s="157">
        <f>J255+J258</f>
        <v>26410012.979999997</v>
      </c>
    </row>
    <row r="255" spans="1:10" x14ac:dyDescent="0.25">
      <c r="A255" s="57" t="s">
        <v>316</v>
      </c>
      <c r="B255" s="54" t="s">
        <v>125</v>
      </c>
      <c r="C255" s="54" t="s">
        <v>80</v>
      </c>
      <c r="D255" s="54" t="s">
        <v>101</v>
      </c>
      <c r="E255" s="55">
        <v>2</v>
      </c>
      <c r="F255" s="54" t="s">
        <v>83</v>
      </c>
      <c r="G255" s="54" t="s">
        <v>84</v>
      </c>
      <c r="H255" s="55"/>
      <c r="I255" s="157">
        <f>I256</f>
        <v>7215648.3700000001</v>
      </c>
      <c r="J255" s="157">
        <f>J256</f>
        <v>7250234.4199999999</v>
      </c>
    </row>
    <row r="256" spans="1:10" ht="31.5" x14ac:dyDescent="0.25">
      <c r="A256" s="57" t="s">
        <v>302</v>
      </c>
      <c r="B256" s="54" t="s">
        <v>125</v>
      </c>
      <c r="C256" s="54" t="s">
        <v>80</v>
      </c>
      <c r="D256" s="54" t="s">
        <v>101</v>
      </c>
      <c r="E256" s="55">
        <v>2</v>
      </c>
      <c r="F256" s="54" t="s">
        <v>83</v>
      </c>
      <c r="G256" s="54" t="s">
        <v>303</v>
      </c>
      <c r="H256" s="55"/>
      <c r="I256" s="157">
        <f>SUM(I257:I257)</f>
        <v>7215648.3700000001</v>
      </c>
      <c r="J256" s="157">
        <f>SUM(J257:J257)</f>
        <v>7250234.4199999999</v>
      </c>
    </row>
    <row r="257" spans="1:10" x14ac:dyDescent="0.25">
      <c r="A257" s="73" t="s">
        <v>304</v>
      </c>
      <c r="B257" s="54" t="s">
        <v>125</v>
      </c>
      <c r="C257" s="54" t="s">
        <v>80</v>
      </c>
      <c r="D257" s="54" t="s">
        <v>101</v>
      </c>
      <c r="E257" s="55">
        <v>2</v>
      </c>
      <c r="F257" s="54" t="s">
        <v>83</v>
      </c>
      <c r="G257" s="54" t="s">
        <v>303</v>
      </c>
      <c r="H257" s="55">
        <v>620</v>
      </c>
      <c r="I257" s="157">
        <f>'Прил 8'!J245</f>
        <v>7215648.3700000001</v>
      </c>
      <c r="J257" s="157">
        <f>'Прил 8'!K245</f>
        <v>7250234.4199999999</v>
      </c>
    </row>
    <row r="258" spans="1:10" x14ac:dyDescent="0.25">
      <c r="A258" s="57" t="s">
        <v>317</v>
      </c>
      <c r="B258" s="54" t="s">
        <v>125</v>
      </c>
      <c r="C258" s="54" t="s">
        <v>80</v>
      </c>
      <c r="D258" s="54" t="s">
        <v>101</v>
      </c>
      <c r="E258" s="55">
        <v>5</v>
      </c>
      <c r="F258" s="54" t="s">
        <v>83</v>
      </c>
      <c r="G258" s="54" t="s">
        <v>84</v>
      </c>
      <c r="H258" s="55"/>
      <c r="I258" s="157">
        <f>I259</f>
        <v>17527048.739999998</v>
      </c>
      <c r="J258" s="157">
        <f>J259</f>
        <v>19159778.559999999</v>
      </c>
    </row>
    <row r="259" spans="1:10" ht="31.5" x14ac:dyDescent="0.25">
      <c r="A259" s="57" t="s">
        <v>302</v>
      </c>
      <c r="B259" s="54" t="s">
        <v>125</v>
      </c>
      <c r="C259" s="54" t="s">
        <v>80</v>
      </c>
      <c r="D259" s="54" t="s">
        <v>101</v>
      </c>
      <c r="E259" s="55">
        <v>5</v>
      </c>
      <c r="F259" s="54" t="s">
        <v>83</v>
      </c>
      <c r="G259" s="54" t="s">
        <v>303</v>
      </c>
      <c r="H259" s="55"/>
      <c r="I259" s="157">
        <f>I260</f>
        <v>17527048.739999998</v>
      </c>
      <c r="J259" s="157">
        <f>J260</f>
        <v>19159778.559999999</v>
      </c>
    </row>
    <row r="260" spans="1:10" x14ac:dyDescent="0.25">
      <c r="A260" s="56" t="s">
        <v>126</v>
      </c>
      <c r="B260" s="54" t="s">
        <v>125</v>
      </c>
      <c r="C260" s="54" t="s">
        <v>80</v>
      </c>
      <c r="D260" s="54" t="s">
        <v>101</v>
      </c>
      <c r="E260" s="55">
        <v>5</v>
      </c>
      <c r="F260" s="54" t="s">
        <v>83</v>
      </c>
      <c r="G260" s="54" t="s">
        <v>303</v>
      </c>
      <c r="H260" s="55">
        <v>620</v>
      </c>
      <c r="I260" s="157">
        <f>'Прил 8'!J248</f>
        <v>17527048.739999998</v>
      </c>
      <c r="J260" s="157">
        <f>'Прил 8'!K248</f>
        <v>19159778.559999999</v>
      </c>
    </row>
    <row r="261" spans="1:10" x14ac:dyDescent="0.25">
      <c r="A261" s="57" t="s">
        <v>95</v>
      </c>
      <c r="B261" s="54" t="s">
        <v>125</v>
      </c>
      <c r="C261" s="54" t="s">
        <v>80</v>
      </c>
      <c r="D261" s="54" t="s">
        <v>96</v>
      </c>
      <c r="E261" s="55">
        <v>0</v>
      </c>
      <c r="F261" s="54" t="s">
        <v>82</v>
      </c>
      <c r="G261" s="54" t="s">
        <v>84</v>
      </c>
      <c r="H261" s="55"/>
      <c r="I261" s="157">
        <f>I262</f>
        <v>2109742.85</v>
      </c>
      <c r="J261" s="157">
        <f>J262</f>
        <v>2231862.86</v>
      </c>
    </row>
    <row r="262" spans="1:10" x14ac:dyDescent="0.25">
      <c r="A262" s="57" t="s">
        <v>218</v>
      </c>
      <c r="B262" s="54" t="s">
        <v>125</v>
      </c>
      <c r="C262" s="54" t="s">
        <v>80</v>
      </c>
      <c r="D262" s="54" t="s">
        <v>96</v>
      </c>
      <c r="E262" s="55">
        <v>9</v>
      </c>
      <c r="F262" s="54" t="s">
        <v>82</v>
      </c>
      <c r="G262" s="54" t="s">
        <v>84</v>
      </c>
      <c r="H262" s="55"/>
      <c r="I262" s="157">
        <f>I263+I265</f>
        <v>2109742.85</v>
      </c>
      <c r="J262" s="157">
        <f>J263+J265</f>
        <v>2231862.86</v>
      </c>
    </row>
    <row r="263" spans="1:10" ht="78.75" x14ac:dyDescent="0.25">
      <c r="A263" s="57" t="s">
        <v>318</v>
      </c>
      <c r="B263" s="54" t="s">
        <v>125</v>
      </c>
      <c r="C263" s="54" t="s">
        <v>80</v>
      </c>
      <c r="D263" s="54" t="s">
        <v>96</v>
      </c>
      <c r="E263" s="55">
        <v>9</v>
      </c>
      <c r="F263" s="54" t="s">
        <v>83</v>
      </c>
      <c r="G263" s="54" t="s">
        <v>139</v>
      </c>
      <c r="H263" s="55"/>
      <c r="I263" s="157">
        <f>I264</f>
        <v>63952</v>
      </c>
      <c r="J263" s="157">
        <f>J264</f>
        <v>63952</v>
      </c>
    </row>
    <row r="264" spans="1:10" x14ac:dyDescent="0.25">
      <c r="A264" s="73" t="s">
        <v>304</v>
      </c>
      <c r="B264" s="54" t="s">
        <v>125</v>
      </c>
      <c r="C264" s="54" t="s">
        <v>80</v>
      </c>
      <c r="D264" s="54" t="s">
        <v>96</v>
      </c>
      <c r="E264" s="55">
        <v>9</v>
      </c>
      <c r="F264" s="54" t="s">
        <v>83</v>
      </c>
      <c r="G264" s="54" t="s">
        <v>139</v>
      </c>
      <c r="H264" s="55">
        <v>620</v>
      </c>
      <c r="I264" s="157">
        <f>'Прил 8'!J252</f>
        <v>63952</v>
      </c>
      <c r="J264" s="157">
        <f>'Прил 8'!K252</f>
        <v>63952</v>
      </c>
    </row>
    <row r="265" spans="1:10" ht="31.5" x14ac:dyDescent="0.25">
      <c r="A265" s="74" t="s">
        <v>422</v>
      </c>
      <c r="B265" s="171" t="s">
        <v>125</v>
      </c>
      <c r="C265" s="171" t="s">
        <v>80</v>
      </c>
      <c r="D265" s="171" t="s">
        <v>96</v>
      </c>
      <c r="E265" s="172">
        <v>9</v>
      </c>
      <c r="F265" s="171" t="s">
        <v>83</v>
      </c>
      <c r="G265" s="171" t="s">
        <v>421</v>
      </c>
      <c r="H265" s="172"/>
      <c r="I265" s="157">
        <f>SUM(I266:I266)</f>
        <v>2045790.85</v>
      </c>
      <c r="J265" s="157">
        <f>SUM(J266:J266)</f>
        <v>2167910.86</v>
      </c>
    </row>
    <row r="266" spans="1:10" x14ac:dyDescent="0.25">
      <c r="A266" s="73" t="s">
        <v>304</v>
      </c>
      <c r="B266" s="171" t="s">
        <v>125</v>
      </c>
      <c r="C266" s="171" t="s">
        <v>80</v>
      </c>
      <c r="D266" s="171" t="s">
        <v>96</v>
      </c>
      <c r="E266" s="172">
        <v>9</v>
      </c>
      <c r="F266" s="171" t="s">
        <v>83</v>
      </c>
      <c r="G266" s="171" t="s">
        <v>421</v>
      </c>
      <c r="H266" s="172">
        <v>620</v>
      </c>
      <c r="I266" s="157">
        <f>'Прил 8'!J254</f>
        <v>2045790.85</v>
      </c>
      <c r="J266" s="157">
        <f>'Прил 8'!K254</f>
        <v>2167910.86</v>
      </c>
    </row>
    <row r="267" spans="1:10" x14ac:dyDescent="0.25">
      <c r="A267" s="56" t="s">
        <v>140</v>
      </c>
      <c r="B267" s="54" t="s">
        <v>125</v>
      </c>
      <c r="C267" s="54" t="s">
        <v>98</v>
      </c>
      <c r="D267" s="54"/>
      <c r="E267" s="55"/>
      <c r="F267" s="54"/>
      <c r="G267" s="54"/>
      <c r="H267" s="55"/>
      <c r="I267" s="158">
        <f>I268</f>
        <v>1375637.94</v>
      </c>
      <c r="J267" s="158">
        <f>J268</f>
        <v>1177886.46</v>
      </c>
    </row>
    <row r="268" spans="1:10" ht="63" x14ac:dyDescent="0.25">
      <c r="A268" s="57" t="s">
        <v>310</v>
      </c>
      <c r="B268" s="54" t="s">
        <v>125</v>
      </c>
      <c r="C268" s="54" t="s">
        <v>98</v>
      </c>
      <c r="D268" s="54" t="s">
        <v>101</v>
      </c>
      <c r="E268" s="55">
        <v>0</v>
      </c>
      <c r="F268" s="54" t="s">
        <v>83</v>
      </c>
      <c r="G268" s="54" t="s">
        <v>84</v>
      </c>
      <c r="H268" s="55"/>
      <c r="I268" s="158">
        <f>I269</f>
        <v>1375637.94</v>
      </c>
      <c r="J268" s="158">
        <f>J269</f>
        <v>1177886.46</v>
      </c>
    </row>
    <row r="269" spans="1:10" x14ac:dyDescent="0.25">
      <c r="A269" s="57" t="s">
        <v>319</v>
      </c>
      <c r="B269" s="54" t="s">
        <v>125</v>
      </c>
      <c r="C269" s="54" t="s">
        <v>98</v>
      </c>
      <c r="D269" s="54" t="s">
        <v>101</v>
      </c>
      <c r="E269" s="55">
        <v>3</v>
      </c>
      <c r="F269" s="54" t="s">
        <v>83</v>
      </c>
      <c r="G269" s="54" t="s">
        <v>84</v>
      </c>
      <c r="H269" s="55"/>
      <c r="I269" s="158">
        <f>I270+I272+I274</f>
        <v>1375637.94</v>
      </c>
      <c r="J269" s="158">
        <f>J270+J272+J274</f>
        <v>1177886.46</v>
      </c>
    </row>
    <row r="270" spans="1:10" x14ac:dyDescent="0.25">
      <c r="A270" s="57" t="s">
        <v>320</v>
      </c>
      <c r="B270" s="54" t="s">
        <v>125</v>
      </c>
      <c r="C270" s="54" t="s">
        <v>98</v>
      </c>
      <c r="D270" s="54" t="s">
        <v>101</v>
      </c>
      <c r="E270" s="55">
        <v>3</v>
      </c>
      <c r="F270" s="54" t="s">
        <v>83</v>
      </c>
      <c r="G270" s="54" t="s">
        <v>321</v>
      </c>
      <c r="H270" s="55"/>
      <c r="I270" s="158">
        <f>I271</f>
        <v>150000</v>
      </c>
      <c r="J270" s="158">
        <f>J271</f>
        <v>150000</v>
      </c>
    </row>
    <row r="271" spans="1:10" x14ac:dyDescent="0.25">
      <c r="A271" s="57" t="s">
        <v>104</v>
      </c>
      <c r="B271" s="54" t="s">
        <v>125</v>
      </c>
      <c r="C271" s="54" t="s">
        <v>98</v>
      </c>
      <c r="D271" s="54" t="s">
        <v>101</v>
      </c>
      <c r="E271" s="55">
        <v>3</v>
      </c>
      <c r="F271" s="54" t="s">
        <v>83</v>
      </c>
      <c r="G271" s="54" t="s">
        <v>321</v>
      </c>
      <c r="H271" s="55">
        <v>350</v>
      </c>
      <c r="I271" s="158">
        <f>'Прил 8'!J259</f>
        <v>150000</v>
      </c>
      <c r="J271" s="158">
        <f>'Прил 8'!K259</f>
        <v>150000</v>
      </c>
    </row>
    <row r="272" spans="1:10" x14ac:dyDescent="0.25">
      <c r="A272" s="57" t="s">
        <v>322</v>
      </c>
      <c r="B272" s="54" t="s">
        <v>125</v>
      </c>
      <c r="C272" s="54" t="s">
        <v>98</v>
      </c>
      <c r="D272" s="54" t="s">
        <v>101</v>
      </c>
      <c r="E272" s="55">
        <v>3</v>
      </c>
      <c r="F272" s="54" t="s">
        <v>83</v>
      </c>
      <c r="G272" s="54" t="s">
        <v>323</v>
      </c>
      <c r="H272" s="55"/>
      <c r="I272" s="158">
        <f>I273</f>
        <v>305637.94</v>
      </c>
      <c r="J272" s="158">
        <f>J273</f>
        <v>317886.46000000002</v>
      </c>
    </row>
    <row r="273" spans="1:10" ht="31.5" x14ac:dyDescent="0.25">
      <c r="A273" s="57" t="s">
        <v>90</v>
      </c>
      <c r="B273" s="54" t="s">
        <v>125</v>
      </c>
      <c r="C273" s="54" t="s">
        <v>98</v>
      </c>
      <c r="D273" s="54" t="s">
        <v>101</v>
      </c>
      <c r="E273" s="55">
        <v>3</v>
      </c>
      <c r="F273" s="54" t="s">
        <v>83</v>
      </c>
      <c r="G273" s="54" t="s">
        <v>323</v>
      </c>
      <c r="H273" s="55">
        <v>240</v>
      </c>
      <c r="I273" s="158">
        <f>'Прил 8'!J261</f>
        <v>305637.94</v>
      </c>
      <c r="J273" s="158">
        <f>'Прил 8'!K261</f>
        <v>317886.46000000002</v>
      </c>
    </row>
    <row r="274" spans="1:10" x14ac:dyDescent="0.25">
      <c r="A274" s="57" t="s">
        <v>324</v>
      </c>
      <c r="B274" s="54" t="s">
        <v>125</v>
      </c>
      <c r="C274" s="54" t="s">
        <v>98</v>
      </c>
      <c r="D274" s="54" t="s">
        <v>101</v>
      </c>
      <c r="E274" s="55">
        <v>3</v>
      </c>
      <c r="F274" s="54" t="s">
        <v>83</v>
      </c>
      <c r="G274" s="54" t="s">
        <v>325</v>
      </c>
      <c r="H274" s="55"/>
      <c r="I274" s="158">
        <f>I275</f>
        <v>920000</v>
      </c>
      <c r="J274" s="158">
        <f>J275</f>
        <v>710000</v>
      </c>
    </row>
    <row r="275" spans="1:10" ht="31.5" x14ac:dyDescent="0.25">
      <c r="A275" s="57" t="s">
        <v>90</v>
      </c>
      <c r="B275" s="54" t="s">
        <v>125</v>
      </c>
      <c r="C275" s="54" t="s">
        <v>98</v>
      </c>
      <c r="D275" s="54" t="s">
        <v>101</v>
      </c>
      <c r="E275" s="55">
        <v>3</v>
      </c>
      <c r="F275" s="54" t="s">
        <v>83</v>
      </c>
      <c r="G275" s="54" t="s">
        <v>325</v>
      </c>
      <c r="H275" s="55">
        <v>240</v>
      </c>
      <c r="I275" s="158">
        <f>'Прил 8'!J263</f>
        <v>920000</v>
      </c>
      <c r="J275" s="158">
        <f>'Прил 8'!K263</f>
        <v>710000</v>
      </c>
    </row>
    <row r="276" spans="1:10" x14ac:dyDescent="0.25">
      <c r="A276" s="61" t="s">
        <v>141</v>
      </c>
      <c r="B276" s="54">
        <v>10</v>
      </c>
      <c r="C276" s="54"/>
      <c r="D276" s="54"/>
      <c r="E276" s="55"/>
      <c r="F276" s="54"/>
      <c r="G276" s="54"/>
      <c r="H276" s="55"/>
      <c r="I276" s="158">
        <f>I277</f>
        <v>821120</v>
      </c>
      <c r="J276" s="158">
        <f>J277</f>
        <v>851360</v>
      </c>
    </row>
    <row r="277" spans="1:10" x14ac:dyDescent="0.25">
      <c r="A277" s="56" t="s">
        <v>142</v>
      </c>
      <c r="B277" s="54" t="s">
        <v>103</v>
      </c>
      <c r="C277" s="54" t="s">
        <v>87</v>
      </c>
      <c r="D277" s="54"/>
      <c r="E277" s="54"/>
      <c r="F277" s="54"/>
      <c r="G277" s="54"/>
      <c r="H277" s="55"/>
      <c r="I277" s="158">
        <f>I278+I282</f>
        <v>821120</v>
      </c>
      <c r="J277" s="158">
        <f>J278+J282</f>
        <v>851360</v>
      </c>
    </row>
    <row r="278" spans="1:10" ht="31.5" x14ac:dyDescent="0.25">
      <c r="A278" s="57" t="s">
        <v>326</v>
      </c>
      <c r="B278" s="54" t="s">
        <v>103</v>
      </c>
      <c r="C278" s="54" t="s">
        <v>87</v>
      </c>
      <c r="D278" s="54" t="s">
        <v>327</v>
      </c>
      <c r="E278" s="55">
        <v>0</v>
      </c>
      <c r="F278" s="54" t="s">
        <v>83</v>
      </c>
      <c r="G278" s="54" t="s">
        <v>84</v>
      </c>
      <c r="H278" s="55"/>
      <c r="I278" s="158">
        <f t="shared" ref="I278:J280" si="13">I279</f>
        <v>771120</v>
      </c>
      <c r="J278" s="158">
        <f t="shared" si="13"/>
        <v>801360</v>
      </c>
    </row>
    <row r="279" spans="1:10" x14ac:dyDescent="0.25">
      <c r="A279" s="57" t="s">
        <v>328</v>
      </c>
      <c r="B279" s="54" t="s">
        <v>103</v>
      </c>
      <c r="C279" s="54" t="s">
        <v>87</v>
      </c>
      <c r="D279" s="54" t="s">
        <v>327</v>
      </c>
      <c r="E279" s="55">
        <v>3</v>
      </c>
      <c r="F279" s="54" t="s">
        <v>83</v>
      </c>
      <c r="G279" s="54" t="s">
        <v>84</v>
      </c>
      <c r="H279" s="55"/>
      <c r="I279" s="158">
        <f t="shared" si="13"/>
        <v>771120</v>
      </c>
      <c r="J279" s="158">
        <f t="shared" si="13"/>
        <v>801360</v>
      </c>
    </row>
    <row r="280" spans="1:10" ht="31.5" x14ac:dyDescent="0.25">
      <c r="A280" s="57" t="s">
        <v>329</v>
      </c>
      <c r="B280" s="54" t="s">
        <v>103</v>
      </c>
      <c r="C280" s="54" t="s">
        <v>87</v>
      </c>
      <c r="D280" s="54" t="s">
        <v>327</v>
      </c>
      <c r="E280" s="55">
        <v>3</v>
      </c>
      <c r="F280" s="54" t="s">
        <v>83</v>
      </c>
      <c r="G280" s="54" t="s">
        <v>330</v>
      </c>
      <c r="H280" s="55"/>
      <c r="I280" s="158">
        <f t="shared" si="13"/>
        <v>771120</v>
      </c>
      <c r="J280" s="158">
        <f t="shared" si="13"/>
        <v>801360</v>
      </c>
    </row>
    <row r="281" spans="1:10" ht="47.25" x14ac:dyDescent="0.25">
      <c r="A281" s="57" t="s">
        <v>259</v>
      </c>
      <c r="B281" s="54" t="s">
        <v>103</v>
      </c>
      <c r="C281" s="54" t="s">
        <v>87</v>
      </c>
      <c r="D281" s="54" t="s">
        <v>327</v>
      </c>
      <c r="E281" s="55">
        <v>3</v>
      </c>
      <c r="F281" s="54" t="s">
        <v>83</v>
      </c>
      <c r="G281" s="54" t="s">
        <v>330</v>
      </c>
      <c r="H281" s="55">
        <v>810</v>
      </c>
      <c r="I281" s="158">
        <f>'Прил 8'!J269</f>
        <v>771120</v>
      </c>
      <c r="J281" s="158">
        <f>'Прил 8'!K269</f>
        <v>801360</v>
      </c>
    </row>
    <row r="282" spans="1:10" x14ac:dyDescent="0.25">
      <c r="A282" s="57" t="s">
        <v>95</v>
      </c>
      <c r="B282" s="54" t="s">
        <v>103</v>
      </c>
      <c r="C282" s="54" t="s">
        <v>87</v>
      </c>
      <c r="D282" s="54" t="s">
        <v>96</v>
      </c>
      <c r="E282" s="55">
        <v>0</v>
      </c>
      <c r="F282" s="54" t="s">
        <v>83</v>
      </c>
      <c r="G282" s="54" t="s">
        <v>84</v>
      </c>
      <c r="H282" s="55"/>
      <c r="I282" s="158">
        <f t="shared" ref="I282:J284" si="14">I283</f>
        <v>50000</v>
      </c>
      <c r="J282" s="158">
        <f t="shared" si="14"/>
        <v>50000</v>
      </c>
    </row>
    <row r="283" spans="1:10" x14ac:dyDescent="0.25">
      <c r="A283" s="57" t="s">
        <v>218</v>
      </c>
      <c r="B283" s="54" t="s">
        <v>103</v>
      </c>
      <c r="C283" s="54" t="s">
        <v>87</v>
      </c>
      <c r="D283" s="54" t="s">
        <v>96</v>
      </c>
      <c r="E283" s="55">
        <v>9</v>
      </c>
      <c r="F283" s="54" t="s">
        <v>83</v>
      </c>
      <c r="G283" s="54" t="s">
        <v>84</v>
      </c>
      <c r="H283" s="55"/>
      <c r="I283" s="158">
        <f t="shared" si="14"/>
        <v>50000</v>
      </c>
      <c r="J283" s="158">
        <f t="shared" si="14"/>
        <v>50000</v>
      </c>
    </row>
    <row r="284" spans="1:10" x14ac:dyDescent="0.25">
      <c r="A284" s="57" t="s">
        <v>331</v>
      </c>
      <c r="B284" s="54" t="s">
        <v>103</v>
      </c>
      <c r="C284" s="54" t="s">
        <v>87</v>
      </c>
      <c r="D284" s="54" t="s">
        <v>96</v>
      </c>
      <c r="E284" s="55">
        <v>9</v>
      </c>
      <c r="F284" s="54" t="s">
        <v>83</v>
      </c>
      <c r="G284" s="54" t="s">
        <v>332</v>
      </c>
      <c r="H284" s="55"/>
      <c r="I284" s="157">
        <f t="shared" si="14"/>
        <v>50000</v>
      </c>
      <c r="J284" s="157">
        <f t="shared" si="14"/>
        <v>50000</v>
      </c>
    </row>
    <row r="285" spans="1:10" x14ac:dyDescent="0.25">
      <c r="A285" s="57" t="s">
        <v>143</v>
      </c>
      <c r="B285" s="54" t="s">
        <v>103</v>
      </c>
      <c r="C285" s="54" t="s">
        <v>87</v>
      </c>
      <c r="D285" s="54" t="s">
        <v>96</v>
      </c>
      <c r="E285" s="55">
        <v>9</v>
      </c>
      <c r="F285" s="54" t="s">
        <v>83</v>
      </c>
      <c r="G285" s="54" t="s">
        <v>332</v>
      </c>
      <c r="H285" s="55">
        <v>310</v>
      </c>
      <c r="I285" s="157">
        <f>'Прил 8'!J273</f>
        <v>50000</v>
      </c>
      <c r="J285" s="157">
        <f>'Прил 8'!K273</f>
        <v>50000</v>
      </c>
    </row>
    <row r="286" spans="1:10" x14ac:dyDescent="0.25">
      <c r="A286" s="61" t="s">
        <v>144</v>
      </c>
      <c r="B286" s="54">
        <v>11</v>
      </c>
      <c r="C286" s="54"/>
      <c r="D286" s="54"/>
      <c r="E286" s="55"/>
      <c r="F286" s="54"/>
      <c r="G286" s="54"/>
      <c r="H286" s="55"/>
      <c r="I286" s="158">
        <f t="shared" ref="I286:J288" si="15">I287</f>
        <v>4019739.48</v>
      </c>
      <c r="J286" s="158">
        <f t="shared" si="15"/>
        <v>4103337.06</v>
      </c>
    </row>
    <row r="287" spans="1:10" x14ac:dyDescent="0.25">
      <c r="A287" s="56" t="s">
        <v>145</v>
      </c>
      <c r="B287" s="54">
        <v>11</v>
      </c>
      <c r="C287" s="54" t="s">
        <v>99</v>
      </c>
      <c r="D287" s="54"/>
      <c r="E287" s="55"/>
      <c r="F287" s="54"/>
      <c r="G287" s="54"/>
      <c r="H287" s="55"/>
      <c r="I287" s="158">
        <f t="shared" si="15"/>
        <v>4019739.48</v>
      </c>
      <c r="J287" s="158">
        <f t="shared" si="15"/>
        <v>4103337.06</v>
      </c>
    </row>
    <row r="288" spans="1:10" ht="63" x14ac:dyDescent="0.25">
      <c r="A288" s="57" t="s">
        <v>310</v>
      </c>
      <c r="B288" s="54" t="s">
        <v>107</v>
      </c>
      <c r="C288" s="54" t="s">
        <v>99</v>
      </c>
      <c r="D288" s="54" t="s">
        <v>101</v>
      </c>
      <c r="E288" s="55">
        <v>0</v>
      </c>
      <c r="F288" s="54" t="s">
        <v>83</v>
      </c>
      <c r="G288" s="54" t="s">
        <v>84</v>
      </c>
      <c r="H288" s="55"/>
      <c r="I288" s="158">
        <f t="shared" si="15"/>
        <v>4019739.48</v>
      </c>
      <c r="J288" s="158">
        <f t="shared" si="15"/>
        <v>4103337.06</v>
      </c>
    </row>
    <row r="289" spans="1:10" ht="47.25" x14ac:dyDescent="0.25">
      <c r="A289" s="57" t="s">
        <v>333</v>
      </c>
      <c r="B289" s="54" t="s">
        <v>107</v>
      </c>
      <c r="C289" s="54" t="s">
        <v>99</v>
      </c>
      <c r="D289" s="54" t="s">
        <v>101</v>
      </c>
      <c r="E289" s="55">
        <v>4</v>
      </c>
      <c r="F289" s="54" t="s">
        <v>83</v>
      </c>
      <c r="G289" s="54" t="s">
        <v>84</v>
      </c>
      <c r="H289" s="55"/>
      <c r="I289" s="158">
        <f>I290+I292+I294</f>
        <v>4019739.48</v>
      </c>
      <c r="J289" s="158">
        <f>J290+J292+J294</f>
        <v>4103337.06</v>
      </c>
    </row>
    <row r="290" spans="1:10" x14ac:dyDescent="0.25">
      <c r="A290" s="57" t="s">
        <v>334</v>
      </c>
      <c r="B290" s="54" t="s">
        <v>107</v>
      </c>
      <c r="C290" s="54" t="s">
        <v>99</v>
      </c>
      <c r="D290" s="54" t="s">
        <v>101</v>
      </c>
      <c r="E290" s="55">
        <v>4</v>
      </c>
      <c r="F290" s="54" t="s">
        <v>83</v>
      </c>
      <c r="G290" s="54" t="s">
        <v>335</v>
      </c>
      <c r="H290" s="55"/>
      <c r="I290" s="158">
        <f>I291</f>
        <v>625000</v>
      </c>
      <c r="J290" s="158">
        <f>J291</f>
        <v>625000</v>
      </c>
    </row>
    <row r="291" spans="1:10" ht="31.5" x14ac:dyDescent="0.25">
      <c r="A291" s="57" t="s">
        <v>90</v>
      </c>
      <c r="B291" s="54" t="s">
        <v>107</v>
      </c>
      <c r="C291" s="54" t="s">
        <v>99</v>
      </c>
      <c r="D291" s="54" t="s">
        <v>101</v>
      </c>
      <c r="E291" s="55">
        <v>4</v>
      </c>
      <c r="F291" s="54" t="s">
        <v>83</v>
      </c>
      <c r="G291" s="54" t="s">
        <v>335</v>
      </c>
      <c r="H291" s="55">
        <v>240</v>
      </c>
      <c r="I291" s="158">
        <f>'Прил 8'!J279</f>
        <v>625000</v>
      </c>
      <c r="J291" s="158">
        <f>'Прил 8'!K279</f>
        <v>625000</v>
      </c>
    </row>
    <row r="292" spans="1:10" x14ac:dyDescent="0.25">
      <c r="A292" s="57" t="s">
        <v>284</v>
      </c>
      <c r="B292" s="54" t="s">
        <v>107</v>
      </c>
      <c r="C292" s="54" t="s">
        <v>99</v>
      </c>
      <c r="D292" s="54" t="s">
        <v>101</v>
      </c>
      <c r="E292" s="55">
        <v>4</v>
      </c>
      <c r="F292" s="54" t="s">
        <v>83</v>
      </c>
      <c r="G292" s="54" t="s">
        <v>285</v>
      </c>
      <c r="H292" s="55"/>
      <c r="I292" s="158">
        <f>I293</f>
        <v>1894939.48</v>
      </c>
      <c r="J292" s="158">
        <f>J293</f>
        <v>1978537.06</v>
      </c>
    </row>
    <row r="293" spans="1:10" ht="31.5" x14ac:dyDescent="0.25">
      <c r="A293" s="57" t="s">
        <v>90</v>
      </c>
      <c r="B293" s="54" t="s">
        <v>107</v>
      </c>
      <c r="C293" s="54" t="s">
        <v>99</v>
      </c>
      <c r="D293" s="54" t="s">
        <v>101</v>
      </c>
      <c r="E293" s="55">
        <v>4</v>
      </c>
      <c r="F293" s="54" t="s">
        <v>83</v>
      </c>
      <c r="G293" s="54" t="s">
        <v>285</v>
      </c>
      <c r="H293" s="55">
        <v>240</v>
      </c>
      <c r="I293" s="158">
        <f>'Прил 8'!J281</f>
        <v>1894939.48</v>
      </c>
      <c r="J293" s="158">
        <f>'Прил 8'!K281</f>
        <v>1978537.06</v>
      </c>
    </row>
    <row r="294" spans="1:10" x14ac:dyDescent="0.25">
      <c r="A294" s="57" t="s">
        <v>336</v>
      </c>
      <c r="B294" s="54" t="s">
        <v>107</v>
      </c>
      <c r="C294" s="54" t="s">
        <v>99</v>
      </c>
      <c r="D294" s="54" t="s">
        <v>101</v>
      </c>
      <c r="E294" s="55">
        <v>4</v>
      </c>
      <c r="F294" s="54" t="s">
        <v>83</v>
      </c>
      <c r="G294" s="54" t="s">
        <v>337</v>
      </c>
      <c r="H294" s="55"/>
      <c r="I294" s="158">
        <f>I295</f>
        <v>1499800</v>
      </c>
      <c r="J294" s="158">
        <f>J295</f>
        <v>1499800</v>
      </c>
    </row>
    <row r="295" spans="1:10" ht="31.5" x14ac:dyDescent="0.25">
      <c r="A295" s="57" t="s">
        <v>90</v>
      </c>
      <c r="B295" s="54" t="s">
        <v>107</v>
      </c>
      <c r="C295" s="54" t="s">
        <v>99</v>
      </c>
      <c r="D295" s="54" t="s">
        <v>101</v>
      </c>
      <c r="E295" s="55">
        <v>4</v>
      </c>
      <c r="F295" s="54" t="s">
        <v>83</v>
      </c>
      <c r="G295" s="54" t="s">
        <v>337</v>
      </c>
      <c r="H295" s="55">
        <v>240</v>
      </c>
      <c r="I295" s="158">
        <f>'Прил 8'!J283</f>
        <v>1499800</v>
      </c>
      <c r="J295" s="158">
        <f>'Прил 8'!K283</f>
        <v>1499800</v>
      </c>
    </row>
    <row r="296" spans="1:10" x14ac:dyDescent="0.25">
      <c r="A296" s="197" t="s">
        <v>146</v>
      </c>
      <c r="B296" s="198"/>
      <c r="C296" s="199"/>
      <c r="D296" s="198"/>
      <c r="E296" s="199"/>
      <c r="F296" s="198"/>
      <c r="G296" s="200"/>
      <c r="H296" s="200"/>
      <c r="I296" s="201">
        <f>I14+I113+I119+I146+I171+I240+I252+I276+I286</f>
        <v>150236432.86000001</v>
      </c>
      <c r="J296" s="201">
        <f>J14+J113+J119+J146+J171+J240+J252+J276+J286</f>
        <v>150788019.18000001</v>
      </c>
    </row>
    <row r="297" spans="1:10" x14ac:dyDescent="0.25">
      <c r="I297" s="162">
        <v>3845000</v>
      </c>
      <c r="J297" s="162">
        <v>7936400</v>
      </c>
    </row>
    <row r="298" spans="1:10" x14ac:dyDescent="0.25">
      <c r="I298" s="162">
        <f>I296+I297</f>
        <v>154081432.86000001</v>
      </c>
      <c r="J298" s="162">
        <f>J296+J297</f>
        <v>158724419.18000001</v>
      </c>
    </row>
    <row r="299" spans="1:10" x14ac:dyDescent="0.25">
      <c r="I299" s="162">
        <f>'Прил 2'!C37</f>
        <v>154088932.85999998</v>
      </c>
      <c r="J299" s="162">
        <f>'Прил 2'!D37</f>
        <v>158724419.17999998</v>
      </c>
    </row>
    <row r="300" spans="1:10" x14ac:dyDescent="0.25">
      <c r="I300" s="162">
        <f>I299-I298</f>
        <v>7499.9999999701977</v>
      </c>
      <c r="J300" s="162">
        <f>J299-J298</f>
        <v>0</v>
      </c>
    </row>
  </sheetData>
  <mergeCells count="13">
    <mergeCell ref="E1:J1"/>
    <mergeCell ref="E2:J2"/>
    <mergeCell ref="E3:J3"/>
    <mergeCell ref="E4:J4"/>
    <mergeCell ref="E5:J5"/>
    <mergeCell ref="E6:J6"/>
    <mergeCell ref="A12:A13"/>
    <mergeCell ref="B12:H12"/>
    <mergeCell ref="I12:I13"/>
    <mergeCell ref="J12:J13"/>
    <mergeCell ref="D13:G13"/>
    <mergeCell ref="A9:J9"/>
    <mergeCell ref="A11:J1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334"/>
  <sheetViews>
    <sheetView view="pageBreakPreview" zoomScaleNormal="100" zoomScaleSheetLayoutView="100" workbookViewId="0">
      <selection activeCell="D17" sqref="D17"/>
    </sheetView>
  </sheetViews>
  <sheetFormatPr defaultColWidth="8.85546875" defaultRowHeight="15.75" x14ac:dyDescent="0.25"/>
  <cols>
    <col min="1" max="1" width="66.28515625" style="46" customWidth="1"/>
    <col min="2" max="5" width="6.7109375" style="47" customWidth="1"/>
    <col min="6" max="7" width="4.42578125" style="47" customWidth="1"/>
    <col min="8" max="8" width="10" style="47" customWidth="1"/>
    <col min="9" max="9" width="7.7109375" style="47" customWidth="1"/>
    <col min="10" max="10" width="16.7109375" style="48" customWidth="1"/>
    <col min="11" max="11" width="15.42578125" style="40" bestFit="1" customWidth="1"/>
    <col min="12" max="12" width="15.140625" style="40" customWidth="1"/>
    <col min="13" max="13" width="13.140625" style="40" bestFit="1" customWidth="1"/>
    <col min="14" max="16384" width="8.85546875" style="40"/>
  </cols>
  <sheetData>
    <row r="1" spans="1:10" s="93" customFormat="1" x14ac:dyDescent="0.25">
      <c r="A1" s="92"/>
      <c r="B1" s="49"/>
      <c r="C1" s="49"/>
      <c r="D1" s="238" t="s">
        <v>339</v>
      </c>
      <c r="E1" s="238"/>
      <c r="F1" s="238"/>
      <c r="G1" s="238"/>
      <c r="H1" s="238"/>
      <c r="I1" s="238"/>
      <c r="J1" s="238"/>
    </row>
    <row r="2" spans="1:10" s="93" customFormat="1" x14ac:dyDescent="0.25">
      <c r="A2" s="92"/>
      <c r="B2" s="49"/>
      <c r="C2" s="49"/>
      <c r="D2" s="238" t="s">
        <v>36</v>
      </c>
      <c r="E2" s="238"/>
      <c r="F2" s="238"/>
      <c r="G2" s="238"/>
      <c r="H2" s="238"/>
      <c r="I2" s="238"/>
      <c r="J2" s="238"/>
    </row>
    <row r="3" spans="1:10" s="93" customFormat="1" x14ac:dyDescent="0.25">
      <c r="A3" s="92"/>
      <c r="B3" s="49"/>
      <c r="C3" s="49"/>
      <c r="D3" s="238" t="s">
        <v>38</v>
      </c>
      <c r="E3" s="238"/>
      <c r="F3" s="238"/>
      <c r="G3" s="238"/>
      <c r="H3" s="238"/>
      <c r="I3" s="238"/>
      <c r="J3" s="238"/>
    </row>
    <row r="4" spans="1:10" s="93" customFormat="1" x14ac:dyDescent="0.25">
      <c r="A4" s="92"/>
      <c r="B4" s="49"/>
      <c r="C4" s="49"/>
      <c r="D4" s="238" t="s">
        <v>39</v>
      </c>
      <c r="E4" s="238"/>
      <c r="F4" s="238"/>
      <c r="G4" s="238"/>
      <c r="H4" s="238"/>
      <c r="I4" s="238"/>
      <c r="J4" s="238"/>
    </row>
    <row r="5" spans="1:10" s="93" customFormat="1" x14ac:dyDescent="0.25">
      <c r="A5" s="92"/>
      <c r="B5" s="49"/>
      <c r="C5" s="49"/>
      <c r="D5" s="238" t="s">
        <v>488</v>
      </c>
      <c r="E5" s="238"/>
      <c r="F5" s="238"/>
      <c r="G5" s="238"/>
      <c r="H5" s="238"/>
      <c r="I5" s="238"/>
      <c r="J5" s="238"/>
    </row>
    <row r="6" spans="1:10" s="93" customFormat="1" x14ac:dyDescent="0.25">
      <c r="A6" s="92"/>
      <c r="B6" s="49"/>
      <c r="C6" s="49"/>
      <c r="D6" s="238" t="s">
        <v>523</v>
      </c>
      <c r="E6" s="238"/>
      <c r="F6" s="238"/>
      <c r="G6" s="238"/>
      <c r="H6" s="238"/>
      <c r="I6" s="238"/>
      <c r="J6" s="238"/>
    </row>
    <row r="7" spans="1:10" x14ac:dyDescent="0.25">
      <c r="A7" s="38"/>
      <c r="B7" s="39"/>
      <c r="C7" s="39"/>
      <c r="D7" s="39"/>
      <c r="E7" s="39"/>
      <c r="F7" s="39"/>
      <c r="G7" s="39"/>
      <c r="H7" s="39"/>
      <c r="I7" s="39"/>
      <c r="J7" s="41"/>
    </row>
    <row r="8" spans="1:10" ht="35.25" customHeight="1" x14ac:dyDescent="0.25">
      <c r="A8" s="245" t="s">
        <v>495</v>
      </c>
      <c r="B8" s="245"/>
      <c r="C8" s="245"/>
      <c r="D8" s="245"/>
      <c r="E8" s="245"/>
      <c r="F8" s="245"/>
      <c r="G8" s="245"/>
      <c r="H8" s="245"/>
      <c r="I8" s="245"/>
      <c r="J8" s="245"/>
    </row>
    <row r="9" spans="1:10" ht="18.75" x14ac:dyDescent="0.25">
      <c r="A9" s="94"/>
      <c r="B9" s="95"/>
      <c r="C9" s="95"/>
      <c r="D9" s="95"/>
      <c r="E9" s="95"/>
      <c r="F9" s="95"/>
      <c r="G9" s="95"/>
      <c r="H9" s="95"/>
      <c r="I9" s="95"/>
      <c r="J9" s="96"/>
    </row>
    <row r="10" spans="1:10" x14ac:dyDescent="0.25">
      <c r="A10" s="255" t="s">
        <v>35</v>
      </c>
      <c r="B10" s="255"/>
      <c r="C10" s="255"/>
      <c r="D10" s="255"/>
      <c r="E10" s="255"/>
      <c r="F10" s="255"/>
      <c r="G10" s="255"/>
      <c r="H10" s="255"/>
      <c r="I10" s="255"/>
      <c r="J10" s="255"/>
    </row>
    <row r="11" spans="1:10" ht="126" x14ac:dyDescent="0.25">
      <c r="A11" s="45" t="s">
        <v>74</v>
      </c>
      <c r="B11" s="45" t="s">
        <v>343</v>
      </c>
      <c r="C11" s="45" t="s">
        <v>344</v>
      </c>
      <c r="D11" s="45" t="s">
        <v>345</v>
      </c>
      <c r="E11" s="252" t="s">
        <v>77</v>
      </c>
      <c r="F11" s="253"/>
      <c r="G11" s="253"/>
      <c r="H11" s="254"/>
      <c r="I11" s="45" t="s">
        <v>346</v>
      </c>
      <c r="J11" s="45" t="s">
        <v>426</v>
      </c>
    </row>
    <row r="12" spans="1:10" x14ac:dyDescent="0.25">
      <c r="A12" s="98" t="s">
        <v>348</v>
      </c>
      <c r="B12" s="99">
        <v>871</v>
      </c>
      <c r="C12" s="100" t="s">
        <v>349</v>
      </c>
      <c r="D12" s="100" t="s">
        <v>349</v>
      </c>
      <c r="E12" s="101" t="s">
        <v>349</v>
      </c>
      <c r="F12" s="102" t="s">
        <v>349</v>
      </c>
      <c r="G12" s="103" t="s">
        <v>349</v>
      </c>
      <c r="H12" s="104" t="s">
        <v>349</v>
      </c>
      <c r="I12" s="102"/>
      <c r="J12" s="159">
        <f>J13+J120+J127+J154+J179+J246+J258+J286+J296</f>
        <v>148374154.09999999</v>
      </c>
    </row>
    <row r="13" spans="1:10" x14ac:dyDescent="0.25">
      <c r="A13" s="64" t="s">
        <v>79</v>
      </c>
      <c r="B13" s="105">
        <v>871</v>
      </c>
      <c r="C13" s="65">
        <v>1</v>
      </c>
      <c r="D13" s="100"/>
      <c r="E13" s="101"/>
      <c r="F13" s="102"/>
      <c r="G13" s="103"/>
      <c r="H13" s="104"/>
      <c r="I13" s="102"/>
      <c r="J13" s="153">
        <f>J14+J41+J46+J51</f>
        <v>23086048.370000001</v>
      </c>
    </row>
    <row r="14" spans="1:10" ht="47.25" x14ac:dyDescent="0.25">
      <c r="A14" s="73" t="s">
        <v>97</v>
      </c>
      <c r="B14" s="106">
        <v>871</v>
      </c>
      <c r="C14" s="169" t="s">
        <v>80</v>
      </c>
      <c r="D14" s="170" t="s">
        <v>98</v>
      </c>
      <c r="E14" s="169" t="s">
        <v>148</v>
      </c>
      <c r="F14" s="170"/>
      <c r="G14" s="169"/>
      <c r="H14" s="169"/>
      <c r="I14" s="170" t="s">
        <v>149</v>
      </c>
      <c r="J14" s="155">
        <f>J15+J28</f>
        <v>15100910.76</v>
      </c>
    </row>
    <row r="15" spans="1:10" x14ac:dyDescent="0.25">
      <c r="A15" s="73" t="s">
        <v>160</v>
      </c>
      <c r="B15" s="170">
        <v>871</v>
      </c>
      <c r="C15" s="169" t="s">
        <v>80</v>
      </c>
      <c r="D15" s="170" t="s">
        <v>98</v>
      </c>
      <c r="E15" s="169">
        <v>92</v>
      </c>
      <c r="F15" s="170">
        <v>0</v>
      </c>
      <c r="G15" s="169" t="s">
        <v>83</v>
      </c>
      <c r="H15" s="169" t="s">
        <v>84</v>
      </c>
      <c r="I15" s="170"/>
      <c r="J15" s="155">
        <f>J16+J19</f>
        <v>14418910.76</v>
      </c>
    </row>
    <row r="16" spans="1:10" x14ac:dyDescent="0.25">
      <c r="A16" s="75" t="s">
        <v>161</v>
      </c>
      <c r="B16" s="170">
        <v>871</v>
      </c>
      <c r="C16" s="169" t="s">
        <v>80</v>
      </c>
      <c r="D16" s="170" t="s">
        <v>98</v>
      </c>
      <c r="E16" s="169">
        <v>92</v>
      </c>
      <c r="F16" s="170">
        <v>1</v>
      </c>
      <c r="G16" s="169" t="s">
        <v>83</v>
      </c>
      <c r="H16" s="169" t="s">
        <v>84</v>
      </c>
      <c r="I16" s="170"/>
      <c r="J16" s="155">
        <f>J17</f>
        <v>1454389.57</v>
      </c>
    </row>
    <row r="17" spans="1:10" ht="63" x14ac:dyDescent="0.25">
      <c r="A17" s="75" t="s">
        <v>162</v>
      </c>
      <c r="B17" s="170">
        <v>871</v>
      </c>
      <c r="C17" s="169" t="s">
        <v>80</v>
      </c>
      <c r="D17" s="170" t="s">
        <v>98</v>
      </c>
      <c r="E17" s="169">
        <v>92</v>
      </c>
      <c r="F17" s="170">
        <v>1</v>
      </c>
      <c r="G17" s="169" t="s">
        <v>83</v>
      </c>
      <c r="H17" s="169" t="s">
        <v>153</v>
      </c>
      <c r="I17" s="170"/>
      <c r="J17" s="155">
        <f>J18</f>
        <v>1454389.57</v>
      </c>
    </row>
    <row r="18" spans="1:10" x14ac:dyDescent="0.25">
      <c r="A18" s="73" t="s">
        <v>154</v>
      </c>
      <c r="B18" s="170">
        <v>871</v>
      </c>
      <c r="C18" s="169" t="s">
        <v>80</v>
      </c>
      <c r="D18" s="170" t="s">
        <v>98</v>
      </c>
      <c r="E18" s="169">
        <v>92</v>
      </c>
      <c r="F18" s="170">
        <v>1</v>
      </c>
      <c r="G18" s="169" t="s">
        <v>83</v>
      </c>
      <c r="H18" s="169" t="s">
        <v>153</v>
      </c>
      <c r="I18" s="170">
        <v>120</v>
      </c>
      <c r="J18" s="155">
        <v>1454389.57</v>
      </c>
    </row>
    <row r="19" spans="1:10" x14ac:dyDescent="0.25">
      <c r="A19" s="74" t="s">
        <v>163</v>
      </c>
      <c r="B19" s="170">
        <v>871</v>
      </c>
      <c r="C19" s="169" t="s">
        <v>80</v>
      </c>
      <c r="D19" s="170" t="s">
        <v>98</v>
      </c>
      <c r="E19" s="169">
        <v>92</v>
      </c>
      <c r="F19" s="170">
        <v>2</v>
      </c>
      <c r="G19" s="169" t="s">
        <v>83</v>
      </c>
      <c r="H19" s="169" t="s">
        <v>84</v>
      </c>
      <c r="I19" s="170"/>
      <c r="J19" s="155">
        <f>J20+J22+J25</f>
        <v>12964521.189999999</v>
      </c>
    </row>
    <row r="20" spans="1:10" ht="63" x14ac:dyDescent="0.25">
      <c r="A20" s="74" t="s">
        <v>162</v>
      </c>
      <c r="B20" s="170">
        <v>871</v>
      </c>
      <c r="C20" s="169" t="s">
        <v>80</v>
      </c>
      <c r="D20" s="170" t="s">
        <v>98</v>
      </c>
      <c r="E20" s="169">
        <v>92</v>
      </c>
      <c r="F20" s="170">
        <v>2</v>
      </c>
      <c r="G20" s="169" t="s">
        <v>83</v>
      </c>
      <c r="H20" s="169" t="s">
        <v>153</v>
      </c>
      <c r="I20" s="170"/>
      <c r="J20" s="155">
        <f>J21</f>
        <v>12151379.17</v>
      </c>
    </row>
    <row r="21" spans="1:10" x14ac:dyDescent="0.25">
      <c r="A21" s="73" t="s">
        <v>154</v>
      </c>
      <c r="B21" s="170">
        <v>871</v>
      </c>
      <c r="C21" s="169" t="s">
        <v>80</v>
      </c>
      <c r="D21" s="170" t="s">
        <v>98</v>
      </c>
      <c r="E21" s="169">
        <v>92</v>
      </c>
      <c r="F21" s="170">
        <v>2</v>
      </c>
      <c r="G21" s="169" t="s">
        <v>83</v>
      </c>
      <c r="H21" s="169" t="s">
        <v>153</v>
      </c>
      <c r="I21" s="170">
        <v>120</v>
      </c>
      <c r="J21" s="155">
        <f>13316692.12-1165312.95</f>
        <v>12151379.17</v>
      </c>
    </row>
    <row r="22" spans="1:10" ht="63" x14ac:dyDescent="0.25">
      <c r="A22" s="74" t="s">
        <v>164</v>
      </c>
      <c r="B22" s="170">
        <v>871</v>
      </c>
      <c r="C22" s="169" t="s">
        <v>80</v>
      </c>
      <c r="D22" s="170" t="s">
        <v>98</v>
      </c>
      <c r="E22" s="169">
        <v>92</v>
      </c>
      <c r="F22" s="170">
        <v>2</v>
      </c>
      <c r="G22" s="169" t="s">
        <v>83</v>
      </c>
      <c r="H22" s="169" t="s">
        <v>156</v>
      </c>
      <c r="I22" s="170"/>
      <c r="J22" s="155">
        <f>SUM(J23:J24)</f>
        <v>813142.02</v>
      </c>
    </row>
    <row r="23" spans="1:10" ht="31.5" x14ac:dyDescent="0.25">
      <c r="A23" s="74" t="s">
        <v>90</v>
      </c>
      <c r="B23" s="170">
        <v>871</v>
      </c>
      <c r="C23" s="169" t="s">
        <v>80</v>
      </c>
      <c r="D23" s="170" t="s">
        <v>98</v>
      </c>
      <c r="E23" s="169">
        <v>92</v>
      </c>
      <c r="F23" s="170">
        <v>2</v>
      </c>
      <c r="G23" s="169" t="s">
        <v>83</v>
      </c>
      <c r="H23" s="169" t="s">
        <v>156</v>
      </c>
      <c r="I23" s="170">
        <v>240</v>
      </c>
      <c r="J23" s="155">
        <f>1302923.04-503781.02</f>
        <v>799142.02</v>
      </c>
    </row>
    <row r="24" spans="1:10" x14ac:dyDescent="0.25">
      <c r="A24" s="74" t="s">
        <v>92</v>
      </c>
      <c r="B24" s="170">
        <v>871</v>
      </c>
      <c r="C24" s="169" t="s">
        <v>80</v>
      </c>
      <c r="D24" s="170" t="s">
        <v>98</v>
      </c>
      <c r="E24" s="169">
        <v>92</v>
      </c>
      <c r="F24" s="170">
        <v>2</v>
      </c>
      <c r="G24" s="169" t="s">
        <v>83</v>
      </c>
      <c r="H24" s="169" t="s">
        <v>156</v>
      </c>
      <c r="I24" s="170">
        <v>850</v>
      </c>
      <c r="J24" s="155">
        <v>14000</v>
      </c>
    </row>
    <row r="25" spans="1:10" ht="63" hidden="1" x14ac:dyDescent="0.25">
      <c r="A25" s="74" t="s">
        <v>427</v>
      </c>
      <c r="B25" s="170">
        <v>871</v>
      </c>
      <c r="C25" s="169" t="s">
        <v>80</v>
      </c>
      <c r="D25" s="170" t="s">
        <v>98</v>
      </c>
      <c r="E25" s="169">
        <v>92</v>
      </c>
      <c r="F25" s="170">
        <v>2</v>
      </c>
      <c r="G25" s="169" t="s">
        <v>83</v>
      </c>
      <c r="H25" s="169" t="s">
        <v>428</v>
      </c>
      <c r="I25" s="170"/>
      <c r="J25" s="155">
        <f>SUM(J26:J27)</f>
        <v>0</v>
      </c>
    </row>
    <row r="26" spans="1:10" hidden="1" x14ac:dyDescent="0.25">
      <c r="A26" s="73" t="s">
        <v>154</v>
      </c>
      <c r="B26" s="170">
        <v>871</v>
      </c>
      <c r="C26" s="169" t="s">
        <v>80</v>
      </c>
      <c r="D26" s="170" t="s">
        <v>98</v>
      </c>
      <c r="E26" s="169">
        <v>92</v>
      </c>
      <c r="F26" s="170">
        <v>2</v>
      </c>
      <c r="G26" s="169" t="s">
        <v>83</v>
      </c>
      <c r="H26" s="169" t="s">
        <v>428</v>
      </c>
      <c r="I26" s="170">
        <v>120</v>
      </c>
      <c r="J26" s="155"/>
    </row>
    <row r="27" spans="1:10" ht="31.5" hidden="1" x14ac:dyDescent="0.25">
      <c r="A27" s="74" t="s">
        <v>90</v>
      </c>
      <c r="B27" s="170">
        <v>871</v>
      </c>
      <c r="C27" s="169" t="s">
        <v>80</v>
      </c>
      <c r="D27" s="170" t="s">
        <v>98</v>
      </c>
      <c r="E27" s="169">
        <v>92</v>
      </c>
      <c r="F27" s="170">
        <v>2</v>
      </c>
      <c r="G27" s="169" t="s">
        <v>83</v>
      </c>
      <c r="H27" s="169" t="s">
        <v>428</v>
      </c>
      <c r="I27" s="170">
        <v>240</v>
      </c>
      <c r="J27" s="155"/>
    </row>
    <row r="28" spans="1:10" x14ac:dyDescent="0.25">
      <c r="A28" s="74" t="s">
        <v>165</v>
      </c>
      <c r="B28" s="170">
        <v>871</v>
      </c>
      <c r="C28" s="169" t="s">
        <v>80</v>
      </c>
      <c r="D28" s="170" t="s">
        <v>98</v>
      </c>
      <c r="E28" s="169">
        <v>97</v>
      </c>
      <c r="F28" s="170">
        <v>0</v>
      </c>
      <c r="G28" s="169" t="s">
        <v>83</v>
      </c>
      <c r="H28" s="169" t="s">
        <v>84</v>
      </c>
      <c r="I28" s="170"/>
      <c r="J28" s="155">
        <f>J29</f>
        <v>682000</v>
      </c>
    </row>
    <row r="29" spans="1:10" ht="63" x14ac:dyDescent="0.25">
      <c r="A29" s="74" t="s">
        <v>166</v>
      </c>
      <c r="B29" s="170">
        <v>871</v>
      </c>
      <c r="C29" s="169" t="s">
        <v>80</v>
      </c>
      <c r="D29" s="170" t="s">
        <v>98</v>
      </c>
      <c r="E29" s="169">
        <v>97</v>
      </c>
      <c r="F29" s="170">
        <v>2</v>
      </c>
      <c r="G29" s="169" t="s">
        <v>83</v>
      </c>
      <c r="H29" s="169" t="s">
        <v>84</v>
      </c>
      <c r="I29" s="170"/>
      <c r="J29" s="155">
        <f>J33+J35+J37+J39</f>
        <v>682000</v>
      </c>
    </row>
    <row r="30" spans="1:10" ht="173.25" x14ac:dyDescent="0.25">
      <c r="A30" s="74" t="s">
        <v>350</v>
      </c>
      <c r="B30" s="170"/>
      <c r="C30" s="169"/>
      <c r="D30" s="170"/>
      <c r="E30" s="169"/>
      <c r="F30" s="170"/>
      <c r="G30" s="169"/>
      <c r="H30" s="169"/>
      <c r="I30" s="170"/>
      <c r="J30" s="155"/>
    </row>
    <row r="31" spans="1:10" ht="189" x14ac:dyDescent="0.25">
      <c r="A31" s="74" t="s">
        <v>351</v>
      </c>
      <c r="B31" s="170"/>
      <c r="C31" s="169"/>
      <c r="D31" s="170"/>
      <c r="E31" s="169"/>
      <c r="F31" s="170"/>
      <c r="G31" s="169"/>
      <c r="H31" s="169"/>
      <c r="I31" s="170"/>
      <c r="J31" s="155"/>
    </row>
    <row r="32" spans="1:10" ht="110.25" x14ac:dyDescent="0.25">
      <c r="A32" s="74" t="s">
        <v>352</v>
      </c>
      <c r="B32" s="170"/>
      <c r="C32" s="169"/>
      <c r="D32" s="170"/>
      <c r="E32" s="169"/>
      <c r="F32" s="170"/>
      <c r="G32" s="169"/>
      <c r="H32" s="169"/>
      <c r="I32" s="170"/>
      <c r="J32" s="155"/>
    </row>
    <row r="33" spans="1:10" ht="47.25" x14ac:dyDescent="0.25">
      <c r="A33" s="74" t="s">
        <v>353</v>
      </c>
      <c r="B33" s="169" t="s">
        <v>57</v>
      </c>
      <c r="C33" s="169" t="s">
        <v>80</v>
      </c>
      <c r="D33" s="169" t="s">
        <v>98</v>
      </c>
      <c r="E33" s="169" t="s">
        <v>168</v>
      </c>
      <c r="F33" s="170">
        <v>2</v>
      </c>
      <c r="G33" s="169" t="s">
        <v>83</v>
      </c>
      <c r="H33" s="169" t="s">
        <v>169</v>
      </c>
      <c r="I33" s="170"/>
      <c r="J33" s="155">
        <f>J34</f>
        <v>220400</v>
      </c>
    </row>
    <row r="34" spans="1:10" x14ac:dyDescent="0.25">
      <c r="A34" s="77" t="s">
        <v>171</v>
      </c>
      <c r="B34" s="169" t="s">
        <v>57</v>
      </c>
      <c r="C34" s="169" t="s">
        <v>80</v>
      </c>
      <c r="D34" s="169" t="s">
        <v>98</v>
      </c>
      <c r="E34" s="169" t="s">
        <v>168</v>
      </c>
      <c r="F34" s="170">
        <v>2</v>
      </c>
      <c r="G34" s="169" t="s">
        <v>83</v>
      </c>
      <c r="H34" s="169" t="s">
        <v>169</v>
      </c>
      <c r="I34" s="170">
        <v>540</v>
      </c>
      <c r="J34" s="155">
        <v>220400</v>
      </c>
    </row>
    <row r="35" spans="1:10" ht="47.25" x14ac:dyDescent="0.25">
      <c r="A35" s="74" t="s">
        <v>172</v>
      </c>
      <c r="B35" s="170">
        <v>871</v>
      </c>
      <c r="C35" s="169" t="s">
        <v>80</v>
      </c>
      <c r="D35" s="170" t="s">
        <v>98</v>
      </c>
      <c r="E35" s="169">
        <v>97</v>
      </c>
      <c r="F35" s="170">
        <v>2</v>
      </c>
      <c r="G35" s="169" t="s">
        <v>83</v>
      </c>
      <c r="H35" s="169" t="s">
        <v>173</v>
      </c>
      <c r="I35" s="170"/>
      <c r="J35" s="155">
        <f>J36</f>
        <v>131700</v>
      </c>
    </row>
    <row r="36" spans="1:10" x14ac:dyDescent="0.25">
      <c r="A36" s="77" t="s">
        <v>171</v>
      </c>
      <c r="B36" s="170">
        <v>871</v>
      </c>
      <c r="C36" s="169" t="s">
        <v>80</v>
      </c>
      <c r="D36" s="170" t="s">
        <v>98</v>
      </c>
      <c r="E36" s="169">
        <v>97</v>
      </c>
      <c r="F36" s="170">
        <v>2</v>
      </c>
      <c r="G36" s="169" t="s">
        <v>83</v>
      </c>
      <c r="H36" s="169" t="s">
        <v>173</v>
      </c>
      <c r="I36" s="170">
        <v>540</v>
      </c>
      <c r="J36" s="155">
        <v>131700</v>
      </c>
    </row>
    <row r="37" spans="1:10" ht="47.25" x14ac:dyDescent="0.25">
      <c r="A37" s="74" t="s">
        <v>174</v>
      </c>
      <c r="B37" s="170">
        <v>871</v>
      </c>
      <c r="C37" s="169" t="s">
        <v>80</v>
      </c>
      <c r="D37" s="170" t="s">
        <v>98</v>
      </c>
      <c r="E37" s="169">
        <v>97</v>
      </c>
      <c r="F37" s="170">
        <v>2</v>
      </c>
      <c r="G37" s="169" t="s">
        <v>83</v>
      </c>
      <c r="H37" s="169" t="s">
        <v>175</v>
      </c>
      <c r="I37" s="170"/>
      <c r="J37" s="155">
        <f>J38</f>
        <v>124300</v>
      </c>
    </row>
    <row r="38" spans="1:10" x14ac:dyDescent="0.25">
      <c r="A38" s="77" t="s">
        <v>171</v>
      </c>
      <c r="B38" s="170">
        <v>871</v>
      </c>
      <c r="C38" s="169" t="s">
        <v>80</v>
      </c>
      <c r="D38" s="170" t="s">
        <v>98</v>
      </c>
      <c r="E38" s="169">
        <v>97</v>
      </c>
      <c r="F38" s="170">
        <v>2</v>
      </c>
      <c r="G38" s="169" t="s">
        <v>83</v>
      </c>
      <c r="H38" s="169" t="s">
        <v>175</v>
      </c>
      <c r="I38" s="170">
        <v>540</v>
      </c>
      <c r="J38" s="155">
        <v>124300</v>
      </c>
    </row>
    <row r="39" spans="1:10" ht="63" x14ac:dyDescent="0.25">
      <c r="A39" s="74" t="s">
        <v>176</v>
      </c>
      <c r="B39" s="170">
        <v>871</v>
      </c>
      <c r="C39" s="169" t="s">
        <v>80</v>
      </c>
      <c r="D39" s="170" t="s">
        <v>98</v>
      </c>
      <c r="E39" s="169">
        <v>97</v>
      </c>
      <c r="F39" s="170">
        <v>2</v>
      </c>
      <c r="G39" s="169" t="s">
        <v>83</v>
      </c>
      <c r="H39" s="169" t="s">
        <v>177</v>
      </c>
      <c r="I39" s="170"/>
      <c r="J39" s="155">
        <f>J40</f>
        <v>205600</v>
      </c>
    </row>
    <row r="40" spans="1:10" x14ac:dyDescent="0.25">
      <c r="A40" s="77" t="s">
        <v>171</v>
      </c>
      <c r="B40" s="170">
        <v>871</v>
      </c>
      <c r="C40" s="169" t="s">
        <v>80</v>
      </c>
      <c r="D40" s="170" t="s">
        <v>98</v>
      </c>
      <c r="E40" s="169">
        <v>97</v>
      </c>
      <c r="F40" s="170">
        <v>2</v>
      </c>
      <c r="G40" s="169" t="s">
        <v>83</v>
      </c>
      <c r="H40" s="169" t="s">
        <v>177</v>
      </c>
      <c r="I40" s="170">
        <v>540</v>
      </c>
      <c r="J40" s="155">
        <v>205600</v>
      </c>
    </row>
    <row r="41" spans="1:10" ht="47.25" x14ac:dyDescent="0.25">
      <c r="A41" s="74" t="s">
        <v>100</v>
      </c>
      <c r="B41" s="169">
        <v>871</v>
      </c>
      <c r="C41" s="169" t="s">
        <v>80</v>
      </c>
      <c r="D41" s="169" t="s">
        <v>101</v>
      </c>
      <c r="E41" s="169"/>
      <c r="F41" s="169"/>
      <c r="G41" s="169"/>
      <c r="H41" s="169"/>
      <c r="I41" s="169"/>
      <c r="J41" s="155">
        <f>J42</f>
        <v>557000</v>
      </c>
    </row>
    <row r="42" spans="1:10" x14ac:dyDescent="0.25">
      <c r="A42" s="74" t="s">
        <v>171</v>
      </c>
      <c r="B42" s="169" t="s">
        <v>57</v>
      </c>
      <c r="C42" s="169" t="s">
        <v>80</v>
      </c>
      <c r="D42" s="169" t="s">
        <v>101</v>
      </c>
      <c r="E42" s="169" t="s">
        <v>168</v>
      </c>
      <c r="F42" s="169" t="s">
        <v>82</v>
      </c>
      <c r="G42" s="169" t="s">
        <v>83</v>
      </c>
      <c r="H42" s="169" t="s">
        <v>84</v>
      </c>
      <c r="I42" s="169"/>
      <c r="J42" s="155">
        <f>J43</f>
        <v>557000</v>
      </c>
    </row>
    <row r="43" spans="1:10" ht="63" x14ac:dyDescent="0.25">
      <c r="A43" s="74" t="s">
        <v>166</v>
      </c>
      <c r="B43" s="169" t="s">
        <v>57</v>
      </c>
      <c r="C43" s="169" t="s">
        <v>80</v>
      </c>
      <c r="D43" s="169" t="s">
        <v>101</v>
      </c>
      <c r="E43" s="169" t="s">
        <v>168</v>
      </c>
      <c r="F43" s="169" t="s">
        <v>88</v>
      </c>
      <c r="G43" s="169" t="s">
        <v>83</v>
      </c>
      <c r="H43" s="169" t="s">
        <v>84</v>
      </c>
      <c r="I43" s="169"/>
      <c r="J43" s="155">
        <f>J44</f>
        <v>557000</v>
      </c>
    </row>
    <row r="44" spans="1:10" ht="31.5" x14ac:dyDescent="0.25">
      <c r="A44" s="74" t="s">
        <v>178</v>
      </c>
      <c r="B44" s="170">
        <v>871</v>
      </c>
      <c r="C44" s="169" t="s">
        <v>80</v>
      </c>
      <c r="D44" s="169" t="s">
        <v>101</v>
      </c>
      <c r="E44" s="169">
        <v>97</v>
      </c>
      <c r="F44" s="170">
        <v>2</v>
      </c>
      <c r="G44" s="169" t="s">
        <v>83</v>
      </c>
      <c r="H44" s="169" t="s">
        <v>179</v>
      </c>
      <c r="I44" s="170"/>
      <c r="J44" s="155">
        <f>J45</f>
        <v>557000</v>
      </c>
    </row>
    <row r="45" spans="1:10" x14ac:dyDescent="0.25">
      <c r="A45" s="77" t="s">
        <v>171</v>
      </c>
      <c r="B45" s="170">
        <v>871</v>
      </c>
      <c r="C45" s="169" t="s">
        <v>80</v>
      </c>
      <c r="D45" s="169" t="s">
        <v>101</v>
      </c>
      <c r="E45" s="169">
        <v>97</v>
      </c>
      <c r="F45" s="170">
        <v>2</v>
      </c>
      <c r="G45" s="169" t="s">
        <v>83</v>
      </c>
      <c r="H45" s="169" t="s">
        <v>179</v>
      </c>
      <c r="I45" s="170">
        <v>540</v>
      </c>
      <c r="J45" s="155">
        <v>557000</v>
      </c>
    </row>
    <row r="46" spans="1:10" x14ac:dyDescent="0.25">
      <c r="A46" s="73" t="s">
        <v>106</v>
      </c>
      <c r="B46" s="170">
        <v>871</v>
      </c>
      <c r="C46" s="169" t="s">
        <v>80</v>
      </c>
      <c r="D46" s="170">
        <v>11</v>
      </c>
      <c r="E46" s="169"/>
      <c r="F46" s="170"/>
      <c r="G46" s="169"/>
      <c r="H46" s="169"/>
      <c r="I46" s="170" t="s">
        <v>149</v>
      </c>
      <c r="J46" s="154">
        <f>J47</f>
        <v>200000</v>
      </c>
    </row>
    <row r="47" spans="1:10" x14ac:dyDescent="0.25">
      <c r="A47" s="73" t="s">
        <v>106</v>
      </c>
      <c r="B47" s="170">
        <v>871</v>
      </c>
      <c r="C47" s="169" t="s">
        <v>80</v>
      </c>
      <c r="D47" s="170">
        <v>11</v>
      </c>
      <c r="E47" s="169">
        <v>94</v>
      </c>
      <c r="F47" s="170">
        <v>0</v>
      </c>
      <c r="G47" s="169" t="s">
        <v>83</v>
      </c>
      <c r="H47" s="169" t="s">
        <v>84</v>
      </c>
      <c r="I47" s="170"/>
      <c r="J47" s="154">
        <f>J48</f>
        <v>200000</v>
      </c>
    </row>
    <row r="48" spans="1:10" x14ac:dyDescent="0.25">
      <c r="A48" s="73" t="s">
        <v>180</v>
      </c>
      <c r="B48" s="170">
        <v>871</v>
      </c>
      <c r="C48" s="169" t="s">
        <v>80</v>
      </c>
      <c r="D48" s="170">
        <v>11</v>
      </c>
      <c r="E48" s="169">
        <v>94</v>
      </c>
      <c r="F48" s="170">
        <v>1</v>
      </c>
      <c r="G48" s="169" t="s">
        <v>83</v>
      </c>
      <c r="H48" s="169" t="s">
        <v>84</v>
      </c>
      <c r="I48" s="170" t="s">
        <v>149</v>
      </c>
      <c r="J48" s="154">
        <f>J49</f>
        <v>200000</v>
      </c>
    </row>
    <row r="49" spans="1:10" x14ac:dyDescent="0.25">
      <c r="A49" s="73" t="s">
        <v>180</v>
      </c>
      <c r="B49" s="170">
        <v>871</v>
      </c>
      <c r="C49" s="169" t="s">
        <v>80</v>
      </c>
      <c r="D49" s="170">
        <v>11</v>
      </c>
      <c r="E49" s="169">
        <v>94</v>
      </c>
      <c r="F49" s="170">
        <v>1</v>
      </c>
      <c r="G49" s="169" t="s">
        <v>83</v>
      </c>
      <c r="H49" s="169" t="s">
        <v>181</v>
      </c>
      <c r="I49" s="170"/>
      <c r="J49" s="154">
        <f>J50</f>
        <v>200000</v>
      </c>
    </row>
    <row r="50" spans="1:10" x14ac:dyDescent="0.25">
      <c r="A50" s="73" t="s">
        <v>108</v>
      </c>
      <c r="B50" s="170">
        <v>871</v>
      </c>
      <c r="C50" s="169" t="s">
        <v>80</v>
      </c>
      <c r="D50" s="170">
        <v>11</v>
      </c>
      <c r="E50" s="169">
        <v>94</v>
      </c>
      <c r="F50" s="170">
        <v>1</v>
      </c>
      <c r="G50" s="169" t="s">
        <v>83</v>
      </c>
      <c r="H50" s="169" t="s">
        <v>181</v>
      </c>
      <c r="I50" s="169" t="s">
        <v>109</v>
      </c>
      <c r="J50" s="154">
        <v>200000</v>
      </c>
    </row>
    <row r="51" spans="1:10" x14ac:dyDescent="0.25">
      <c r="A51" s="73" t="s">
        <v>111</v>
      </c>
      <c r="B51" s="170">
        <v>871</v>
      </c>
      <c r="C51" s="169" t="s">
        <v>80</v>
      </c>
      <c r="D51" s="170">
        <v>13</v>
      </c>
      <c r="E51" s="169"/>
      <c r="F51" s="170"/>
      <c r="G51" s="169"/>
      <c r="H51" s="169"/>
      <c r="I51" s="170"/>
      <c r="J51" s="155">
        <f>J52+J65+J85+J91+J95+J102+J106+J112</f>
        <v>7228137.6100000003</v>
      </c>
    </row>
    <row r="52" spans="1:10" ht="47.25" x14ac:dyDescent="0.25">
      <c r="A52" s="73" t="s">
        <v>182</v>
      </c>
      <c r="B52" s="170">
        <v>871</v>
      </c>
      <c r="C52" s="169" t="s">
        <v>80</v>
      </c>
      <c r="D52" s="170">
        <v>13</v>
      </c>
      <c r="E52" s="169" t="s">
        <v>80</v>
      </c>
      <c r="F52" s="170">
        <v>0</v>
      </c>
      <c r="G52" s="169" t="s">
        <v>83</v>
      </c>
      <c r="H52" s="169" t="s">
        <v>84</v>
      </c>
      <c r="I52" s="170"/>
      <c r="J52" s="155">
        <f>J53+J62</f>
        <v>4450645.33</v>
      </c>
    </row>
    <row r="53" spans="1:10" x14ac:dyDescent="0.25">
      <c r="A53" s="73" t="s">
        <v>183</v>
      </c>
      <c r="B53" s="170">
        <v>871</v>
      </c>
      <c r="C53" s="169" t="s">
        <v>80</v>
      </c>
      <c r="D53" s="170">
        <v>13</v>
      </c>
      <c r="E53" s="169" t="s">
        <v>80</v>
      </c>
      <c r="F53" s="170">
        <v>1</v>
      </c>
      <c r="G53" s="169" t="s">
        <v>83</v>
      </c>
      <c r="H53" s="169" t="s">
        <v>84</v>
      </c>
      <c r="I53" s="170"/>
      <c r="J53" s="155">
        <f>J54+J56+J58+J60</f>
        <v>4133645.3299999996</v>
      </c>
    </row>
    <row r="54" spans="1:10" hidden="1" x14ac:dyDescent="0.25">
      <c r="A54" s="74" t="s">
        <v>429</v>
      </c>
      <c r="B54" s="170">
        <v>871</v>
      </c>
      <c r="C54" s="169" t="s">
        <v>80</v>
      </c>
      <c r="D54" s="170">
        <v>13</v>
      </c>
      <c r="E54" s="169" t="s">
        <v>80</v>
      </c>
      <c r="F54" s="170">
        <v>1</v>
      </c>
      <c r="G54" s="169" t="s">
        <v>83</v>
      </c>
      <c r="H54" s="169" t="s">
        <v>430</v>
      </c>
      <c r="I54" s="170"/>
      <c r="J54" s="155">
        <f>J55</f>
        <v>0</v>
      </c>
    </row>
    <row r="55" spans="1:10" ht="31.5" hidden="1" x14ac:dyDescent="0.25">
      <c r="A55" s="74" t="s">
        <v>90</v>
      </c>
      <c r="B55" s="170">
        <v>871</v>
      </c>
      <c r="C55" s="169" t="s">
        <v>80</v>
      </c>
      <c r="D55" s="170">
        <v>13</v>
      </c>
      <c r="E55" s="169" t="s">
        <v>80</v>
      </c>
      <c r="F55" s="170">
        <v>1</v>
      </c>
      <c r="G55" s="169" t="s">
        <v>83</v>
      </c>
      <c r="H55" s="169" t="s">
        <v>430</v>
      </c>
      <c r="I55" s="170">
        <v>240</v>
      </c>
      <c r="J55" s="155">
        <v>0</v>
      </c>
    </row>
    <row r="56" spans="1:10" x14ac:dyDescent="0.25">
      <c r="A56" s="74" t="s">
        <v>184</v>
      </c>
      <c r="B56" s="170">
        <v>871</v>
      </c>
      <c r="C56" s="169" t="s">
        <v>80</v>
      </c>
      <c r="D56" s="170">
        <v>13</v>
      </c>
      <c r="E56" s="169" t="s">
        <v>80</v>
      </c>
      <c r="F56" s="170">
        <v>1</v>
      </c>
      <c r="G56" s="169" t="s">
        <v>83</v>
      </c>
      <c r="H56" s="169" t="s">
        <v>185</v>
      </c>
      <c r="I56" s="170"/>
      <c r="J56" s="155">
        <f>J57</f>
        <v>3586272.76</v>
      </c>
    </row>
    <row r="57" spans="1:10" ht="31.5" x14ac:dyDescent="0.25">
      <c r="A57" s="74" t="s">
        <v>90</v>
      </c>
      <c r="B57" s="170">
        <v>871</v>
      </c>
      <c r="C57" s="169" t="s">
        <v>80</v>
      </c>
      <c r="D57" s="170">
        <v>13</v>
      </c>
      <c r="E57" s="169" t="s">
        <v>80</v>
      </c>
      <c r="F57" s="170">
        <v>1</v>
      </c>
      <c r="G57" s="169" t="s">
        <v>83</v>
      </c>
      <c r="H57" s="169" t="s">
        <v>185</v>
      </c>
      <c r="I57" s="170">
        <v>240</v>
      </c>
      <c r="J57" s="155">
        <f>5598372.76-2000000-12100</f>
        <v>3586272.76</v>
      </c>
    </row>
    <row r="58" spans="1:10" ht="31.5" x14ac:dyDescent="0.25">
      <c r="A58" s="74" t="s">
        <v>186</v>
      </c>
      <c r="B58" s="170">
        <v>871</v>
      </c>
      <c r="C58" s="169" t="s">
        <v>80</v>
      </c>
      <c r="D58" s="170">
        <v>13</v>
      </c>
      <c r="E58" s="169" t="s">
        <v>80</v>
      </c>
      <c r="F58" s="170">
        <v>1</v>
      </c>
      <c r="G58" s="169" t="s">
        <v>83</v>
      </c>
      <c r="H58" s="169" t="s">
        <v>187</v>
      </c>
      <c r="I58" s="170"/>
      <c r="J58" s="155">
        <f>J59</f>
        <v>300000</v>
      </c>
    </row>
    <row r="59" spans="1:10" ht="31.5" x14ac:dyDescent="0.25">
      <c r="A59" s="74" t="s">
        <v>90</v>
      </c>
      <c r="B59" s="170">
        <v>871</v>
      </c>
      <c r="C59" s="169" t="s">
        <v>80</v>
      </c>
      <c r="D59" s="170">
        <v>13</v>
      </c>
      <c r="E59" s="169" t="s">
        <v>80</v>
      </c>
      <c r="F59" s="170">
        <v>1</v>
      </c>
      <c r="G59" s="169" t="s">
        <v>83</v>
      </c>
      <c r="H59" s="169" t="s">
        <v>187</v>
      </c>
      <c r="I59" s="170">
        <v>240</v>
      </c>
      <c r="J59" s="155">
        <v>300000</v>
      </c>
    </row>
    <row r="60" spans="1:10" x14ac:dyDescent="0.25">
      <c r="A60" s="74" t="s">
        <v>188</v>
      </c>
      <c r="B60" s="170">
        <v>871</v>
      </c>
      <c r="C60" s="169" t="s">
        <v>80</v>
      </c>
      <c r="D60" s="170">
        <v>13</v>
      </c>
      <c r="E60" s="169" t="s">
        <v>80</v>
      </c>
      <c r="F60" s="170">
        <v>1</v>
      </c>
      <c r="G60" s="169" t="s">
        <v>83</v>
      </c>
      <c r="H60" s="169" t="s">
        <v>189</v>
      </c>
      <c r="I60" s="170"/>
      <c r="J60" s="155">
        <f>J61</f>
        <v>247372.57</v>
      </c>
    </row>
    <row r="61" spans="1:10" ht="31.5" x14ac:dyDescent="0.25">
      <c r="A61" s="74" t="s">
        <v>90</v>
      </c>
      <c r="B61" s="170">
        <v>871</v>
      </c>
      <c r="C61" s="169" t="s">
        <v>80</v>
      </c>
      <c r="D61" s="170">
        <v>13</v>
      </c>
      <c r="E61" s="169" t="s">
        <v>80</v>
      </c>
      <c r="F61" s="170">
        <v>1</v>
      </c>
      <c r="G61" s="169" t="s">
        <v>83</v>
      </c>
      <c r="H61" s="169" t="s">
        <v>189</v>
      </c>
      <c r="I61" s="170">
        <v>240</v>
      </c>
      <c r="J61" s="155">
        <v>247372.57</v>
      </c>
    </row>
    <row r="62" spans="1:10" ht="31.5" x14ac:dyDescent="0.25">
      <c r="A62" s="74" t="s">
        <v>190</v>
      </c>
      <c r="B62" s="170">
        <v>871</v>
      </c>
      <c r="C62" s="169" t="s">
        <v>80</v>
      </c>
      <c r="D62" s="170">
        <v>13</v>
      </c>
      <c r="E62" s="169" t="s">
        <v>80</v>
      </c>
      <c r="F62" s="170">
        <v>2</v>
      </c>
      <c r="G62" s="169" t="s">
        <v>83</v>
      </c>
      <c r="H62" s="169" t="s">
        <v>84</v>
      </c>
      <c r="I62" s="170"/>
      <c r="J62" s="155">
        <f>J63</f>
        <v>317000</v>
      </c>
    </row>
    <row r="63" spans="1:10" ht="31.5" x14ac:dyDescent="0.25">
      <c r="A63" s="74" t="s">
        <v>191</v>
      </c>
      <c r="B63" s="170">
        <v>871</v>
      </c>
      <c r="C63" s="169" t="s">
        <v>80</v>
      </c>
      <c r="D63" s="170">
        <v>13</v>
      </c>
      <c r="E63" s="169" t="s">
        <v>80</v>
      </c>
      <c r="F63" s="170">
        <v>2</v>
      </c>
      <c r="G63" s="169" t="s">
        <v>83</v>
      </c>
      <c r="H63" s="169" t="s">
        <v>192</v>
      </c>
      <c r="I63" s="170"/>
      <c r="J63" s="155">
        <f>J64</f>
        <v>317000</v>
      </c>
    </row>
    <row r="64" spans="1:10" ht="31.5" x14ac:dyDescent="0.25">
      <c r="A64" s="74" t="s">
        <v>90</v>
      </c>
      <c r="B64" s="170">
        <v>871</v>
      </c>
      <c r="C64" s="169" t="s">
        <v>80</v>
      </c>
      <c r="D64" s="170">
        <v>13</v>
      </c>
      <c r="E64" s="169" t="s">
        <v>80</v>
      </c>
      <c r="F64" s="170">
        <v>2</v>
      </c>
      <c r="G64" s="169" t="s">
        <v>83</v>
      </c>
      <c r="H64" s="169" t="s">
        <v>192</v>
      </c>
      <c r="I64" s="170">
        <v>240</v>
      </c>
      <c r="J64" s="155">
        <v>317000</v>
      </c>
    </row>
    <row r="65" spans="1:10" ht="47.25" x14ac:dyDescent="0.25">
      <c r="A65" s="73" t="s">
        <v>193</v>
      </c>
      <c r="B65" s="170">
        <v>871</v>
      </c>
      <c r="C65" s="169" t="s">
        <v>80</v>
      </c>
      <c r="D65" s="170">
        <v>13</v>
      </c>
      <c r="E65" s="169" t="s">
        <v>102</v>
      </c>
      <c r="F65" s="170">
        <v>0</v>
      </c>
      <c r="G65" s="169" t="s">
        <v>83</v>
      </c>
      <c r="H65" s="169" t="s">
        <v>84</v>
      </c>
      <c r="I65" s="170"/>
      <c r="J65" s="155">
        <f>J66</f>
        <v>1470752</v>
      </c>
    </row>
    <row r="66" spans="1:10" ht="31.5" x14ac:dyDescent="0.25">
      <c r="A66" s="73" t="s">
        <v>194</v>
      </c>
      <c r="B66" s="170">
        <v>871</v>
      </c>
      <c r="C66" s="169" t="s">
        <v>80</v>
      </c>
      <c r="D66" s="170">
        <v>13</v>
      </c>
      <c r="E66" s="169" t="s">
        <v>102</v>
      </c>
      <c r="F66" s="170">
        <v>1</v>
      </c>
      <c r="G66" s="169" t="s">
        <v>83</v>
      </c>
      <c r="H66" s="169" t="s">
        <v>84</v>
      </c>
      <c r="I66" s="170"/>
      <c r="J66" s="155">
        <f>J67+J70+J73+J76+J79+J82</f>
        <v>1470752</v>
      </c>
    </row>
    <row r="67" spans="1:10" x14ac:dyDescent="0.25">
      <c r="A67" s="73" t="s">
        <v>195</v>
      </c>
      <c r="B67" s="170">
        <v>871</v>
      </c>
      <c r="C67" s="169" t="s">
        <v>80</v>
      </c>
      <c r="D67" s="170">
        <v>13</v>
      </c>
      <c r="E67" s="169" t="s">
        <v>102</v>
      </c>
      <c r="F67" s="170">
        <v>1</v>
      </c>
      <c r="G67" s="169" t="s">
        <v>80</v>
      </c>
      <c r="H67" s="169" t="s">
        <v>84</v>
      </c>
      <c r="I67" s="170"/>
      <c r="J67" s="155">
        <f>J68</f>
        <v>317000</v>
      </c>
    </row>
    <row r="68" spans="1:10" ht="47.25" x14ac:dyDescent="0.25">
      <c r="A68" s="74" t="s">
        <v>196</v>
      </c>
      <c r="B68" s="170">
        <v>871</v>
      </c>
      <c r="C68" s="169" t="s">
        <v>80</v>
      </c>
      <c r="D68" s="169" t="s">
        <v>112</v>
      </c>
      <c r="E68" s="169" t="s">
        <v>102</v>
      </c>
      <c r="F68" s="169" t="s">
        <v>85</v>
      </c>
      <c r="G68" s="169" t="s">
        <v>80</v>
      </c>
      <c r="H68" s="169" t="s">
        <v>197</v>
      </c>
      <c r="I68" s="169"/>
      <c r="J68" s="155">
        <f>J69</f>
        <v>317000</v>
      </c>
    </row>
    <row r="69" spans="1:10" ht="31.5" x14ac:dyDescent="0.25">
      <c r="A69" s="74" t="s">
        <v>90</v>
      </c>
      <c r="B69" s="170">
        <v>871</v>
      </c>
      <c r="C69" s="169" t="s">
        <v>80</v>
      </c>
      <c r="D69" s="169" t="s">
        <v>112</v>
      </c>
      <c r="E69" s="169" t="s">
        <v>102</v>
      </c>
      <c r="F69" s="169" t="s">
        <v>85</v>
      </c>
      <c r="G69" s="169" t="s">
        <v>80</v>
      </c>
      <c r="H69" s="169" t="s">
        <v>197</v>
      </c>
      <c r="I69" s="169" t="s">
        <v>91</v>
      </c>
      <c r="J69" s="155">
        <v>317000</v>
      </c>
    </row>
    <row r="70" spans="1:10" ht="31.5" x14ac:dyDescent="0.25">
      <c r="A70" s="73" t="s">
        <v>198</v>
      </c>
      <c r="B70" s="170">
        <v>871</v>
      </c>
      <c r="C70" s="169" t="s">
        <v>80</v>
      </c>
      <c r="D70" s="170">
        <v>13</v>
      </c>
      <c r="E70" s="169" t="s">
        <v>102</v>
      </c>
      <c r="F70" s="170">
        <v>1</v>
      </c>
      <c r="G70" s="169" t="s">
        <v>81</v>
      </c>
      <c r="H70" s="169" t="s">
        <v>84</v>
      </c>
      <c r="I70" s="170"/>
      <c r="J70" s="155">
        <f>J71</f>
        <v>40000</v>
      </c>
    </row>
    <row r="71" spans="1:10" ht="47.25" x14ac:dyDescent="0.25">
      <c r="A71" s="74" t="s">
        <v>196</v>
      </c>
      <c r="B71" s="170">
        <v>871</v>
      </c>
      <c r="C71" s="169" t="s">
        <v>80</v>
      </c>
      <c r="D71" s="169" t="s">
        <v>112</v>
      </c>
      <c r="E71" s="169" t="s">
        <v>102</v>
      </c>
      <c r="F71" s="169" t="s">
        <v>85</v>
      </c>
      <c r="G71" s="169" t="s">
        <v>81</v>
      </c>
      <c r="H71" s="169" t="s">
        <v>197</v>
      </c>
      <c r="I71" s="169"/>
      <c r="J71" s="155">
        <f>J72</f>
        <v>40000</v>
      </c>
    </row>
    <row r="72" spans="1:10" ht="31.5" x14ac:dyDescent="0.25">
      <c r="A72" s="74" t="s">
        <v>90</v>
      </c>
      <c r="B72" s="170">
        <v>871</v>
      </c>
      <c r="C72" s="169" t="s">
        <v>80</v>
      </c>
      <c r="D72" s="169" t="s">
        <v>112</v>
      </c>
      <c r="E72" s="169" t="s">
        <v>102</v>
      </c>
      <c r="F72" s="169" t="s">
        <v>85</v>
      </c>
      <c r="G72" s="169" t="s">
        <v>81</v>
      </c>
      <c r="H72" s="169" t="s">
        <v>197</v>
      </c>
      <c r="I72" s="169" t="s">
        <v>91</v>
      </c>
      <c r="J72" s="155">
        <v>40000</v>
      </c>
    </row>
    <row r="73" spans="1:10" x14ac:dyDescent="0.25">
      <c r="A73" s="73" t="s">
        <v>199</v>
      </c>
      <c r="B73" s="170">
        <v>871</v>
      </c>
      <c r="C73" s="169" t="s">
        <v>80</v>
      </c>
      <c r="D73" s="170">
        <v>13</v>
      </c>
      <c r="E73" s="169" t="s">
        <v>102</v>
      </c>
      <c r="F73" s="170">
        <v>1</v>
      </c>
      <c r="G73" s="169" t="s">
        <v>87</v>
      </c>
      <c r="H73" s="169" t="s">
        <v>84</v>
      </c>
      <c r="I73" s="170"/>
      <c r="J73" s="155">
        <f>J74</f>
        <v>1029552</v>
      </c>
    </row>
    <row r="74" spans="1:10" ht="47.25" x14ac:dyDescent="0.25">
      <c r="A74" s="74" t="s">
        <v>196</v>
      </c>
      <c r="B74" s="170">
        <v>871</v>
      </c>
      <c r="C74" s="169" t="s">
        <v>80</v>
      </c>
      <c r="D74" s="169" t="s">
        <v>112</v>
      </c>
      <c r="E74" s="169" t="s">
        <v>102</v>
      </c>
      <c r="F74" s="169" t="s">
        <v>85</v>
      </c>
      <c r="G74" s="169" t="s">
        <v>87</v>
      </c>
      <c r="H74" s="169" t="s">
        <v>197</v>
      </c>
      <c r="I74" s="169"/>
      <c r="J74" s="155">
        <f>J75</f>
        <v>1029552</v>
      </c>
    </row>
    <row r="75" spans="1:10" ht="31.5" x14ac:dyDescent="0.25">
      <c r="A75" s="74" t="s">
        <v>90</v>
      </c>
      <c r="B75" s="170">
        <v>871</v>
      </c>
      <c r="C75" s="169" t="s">
        <v>80</v>
      </c>
      <c r="D75" s="169" t="s">
        <v>112</v>
      </c>
      <c r="E75" s="169" t="s">
        <v>102</v>
      </c>
      <c r="F75" s="169" t="s">
        <v>85</v>
      </c>
      <c r="G75" s="169" t="s">
        <v>87</v>
      </c>
      <c r="H75" s="169" t="s">
        <v>197</v>
      </c>
      <c r="I75" s="169" t="s">
        <v>91</v>
      </c>
      <c r="J75" s="155">
        <v>1029552</v>
      </c>
    </row>
    <row r="76" spans="1:10" x14ac:dyDescent="0.25">
      <c r="A76" s="73" t="s">
        <v>200</v>
      </c>
      <c r="B76" s="170">
        <v>871</v>
      </c>
      <c r="C76" s="169" t="s">
        <v>80</v>
      </c>
      <c r="D76" s="170">
        <v>13</v>
      </c>
      <c r="E76" s="169" t="s">
        <v>102</v>
      </c>
      <c r="F76" s="170">
        <v>1</v>
      </c>
      <c r="G76" s="169" t="s">
        <v>98</v>
      </c>
      <c r="H76" s="169" t="s">
        <v>84</v>
      </c>
      <c r="I76" s="170"/>
      <c r="J76" s="155">
        <f>J77</f>
        <v>64200</v>
      </c>
    </row>
    <row r="77" spans="1:10" ht="47.25" x14ac:dyDescent="0.25">
      <c r="A77" s="74" t="s">
        <v>196</v>
      </c>
      <c r="B77" s="170">
        <v>871</v>
      </c>
      <c r="C77" s="169" t="s">
        <v>80</v>
      </c>
      <c r="D77" s="169" t="s">
        <v>112</v>
      </c>
      <c r="E77" s="169" t="s">
        <v>102</v>
      </c>
      <c r="F77" s="169" t="s">
        <v>85</v>
      </c>
      <c r="G77" s="169" t="s">
        <v>98</v>
      </c>
      <c r="H77" s="169" t="s">
        <v>197</v>
      </c>
      <c r="I77" s="169"/>
      <c r="J77" s="155">
        <f>J78</f>
        <v>64200</v>
      </c>
    </row>
    <row r="78" spans="1:10" ht="31.5" x14ac:dyDescent="0.25">
      <c r="A78" s="74" t="s">
        <v>90</v>
      </c>
      <c r="B78" s="170">
        <v>871</v>
      </c>
      <c r="C78" s="169" t="s">
        <v>80</v>
      </c>
      <c r="D78" s="169" t="s">
        <v>112</v>
      </c>
      <c r="E78" s="169" t="s">
        <v>102</v>
      </c>
      <c r="F78" s="169" t="s">
        <v>85</v>
      </c>
      <c r="G78" s="169" t="s">
        <v>98</v>
      </c>
      <c r="H78" s="169" t="s">
        <v>197</v>
      </c>
      <c r="I78" s="169" t="s">
        <v>91</v>
      </c>
      <c r="J78" s="155">
        <v>64200</v>
      </c>
    </row>
    <row r="79" spans="1:10" ht="47.25" x14ac:dyDescent="0.25">
      <c r="A79" s="73" t="s">
        <v>201</v>
      </c>
      <c r="B79" s="170">
        <v>871</v>
      </c>
      <c r="C79" s="169" t="s">
        <v>80</v>
      </c>
      <c r="D79" s="170">
        <v>13</v>
      </c>
      <c r="E79" s="169" t="s">
        <v>102</v>
      </c>
      <c r="F79" s="170">
        <v>1</v>
      </c>
      <c r="G79" s="169" t="s">
        <v>99</v>
      </c>
      <c r="H79" s="169" t="s">
        <v>84</v>
      </c>
      <c r="I79" s="170"/>
      <c r="J79" s="155">
        <f>J80</f>
        <v>20000</v>
      </c>
    </row>
    <row r="80" spans="1:10" ht="47.25" x14ac:dyDescent="0.25">
      <c r="A80" s="74" t="s">
        <v>196</v>
      </c>
      <c r="B80" s="170">
        <v>871</v>
      </c>
      <c r="C80" s="169" t="s">
        <v>80</v>
      </c>
      <c r="D80" s="169" t="s">
        <v>112</v>
      </c>
      <c r="E80" s="169" t="s">
        <v>102</v>
      </c>
      <c r="F80" s="169" t="s">
        <v>85</v>
      </c>
      <c r="G80" s="169" t="s">
        <v>99</v>
      </c>
      <c r="H80" s="169" t="s">
        <v>197</v>
      </c>
      <c r="I80" s="169"/>
      <c r="J80" s="155">
        <f>J81</f>
        <v>20000</v>
      </c>
    </row>
    <row r="81" spans="1:10" ht="31.5" x14ac:dyDescent="0.25">
      <c r="A81" s="74" t="s">
        <v>90</v>
      </c>
      <c r="B81" s="170">
        <v>871</v>
      </c>
      <c r="C81" s="169" t="s">
        <v>80</v>
      </c>
      <c r="D81" s="169" t="s">
        <v>112</v>
      </c>
      <c r="E81" s="169" t="s">
        <v>102</v>
      </c>
      <c r="F81" s="169" t="s">
        <v>85</v>
      </c>
      <c r="G81" s="169" t="s">
        <v>99</v>
      </c>
      <c r="H81" s="169" t="s">
        <v>197</v>
      </c>
      <c r="I81" s="169" t="s">
        <v>91</v>
      </c>
      <c r="J81" s="155">
        <v>20000</v>
      </c>
    </row>
    <row r="82" spans="1:10" hidden="1" x14ac:dyDescent="0.25">
      <c r="A82" s="73" t="s">
        <v>202</v>
      </c>
      <c r="B82" s="170">
        <v>871</v>
      </c>
      <c r="C82" s="169" t="s">
        <v>80</v>
      </c>
      <c r="D82" s="170">
        <v>13</v>
      </c>
      <c r="E82" s="169" t="s">
        <v>102</v>
      </c>
      <c r="F82" s="170">
        <v>1</v>
      </c>
      <c r="G82" s="169" t="s">
        <v>101</v>
      </c>
      <c r="H82" s="169" t="s">
        <v>84</v>
      </c>
      <c r="I82" s="170"/>
      <c r="J82" s="155">
        <f>J83</f>
        <v>0</v>
      </c>
    </row>
    <row r="83" spans="1:10" ht="47.25" hidden="1" x14ac:dyDescent="0.25">
      <c r="A83" s="74" t="s">
        <v>196</v>
      </c>
      <c r="B83" s="170">
        <v>871</v>
      </c>
      <c r="C83" s="169" t="s">
        <v>80</v>
      </c>
      <c r="D83" s="169" t="s">
        <v>112</v>
      </c>
      <c r="E83" s="169" t="s">
        <v>102</v>
      </c>
      <c r="F83" s="169" t="s">
        <v>85</v>
      </c>
      <c r="G83" s="169" t="s">
        <v>101</v>
      </c>
      <c r="H83" s="169" t="s">
        <v>197</v>
      </c>
      <c r="I83" s="169"/>
      <c r="J83" s="155">
        <f>J84</f>
        <v>0</v>
      </c>
    </row>
    <row r="84" spans="1:10" ht="31.5" hidden="1" x14ac:dyDescent="0.25">
      <c r="A84" s="74" t="s">
        <v>90</v>
      </c>
      <c r="B84" s="170">
        <v>871</v>
      </c>
      <c r="C84" s="169" t="s">
        <v>80</v>
      </c>
      <c r="D84" s="169" t="s">
        <v>112</v>
      </c>
      <c r="E84" s="169" t="s">
        <v>102</v>
      </c>
      <c r="F84" s="169" t="s">
        <v>85</v>
      </c>
      <c r="G84" s="169" t="s">
        <v>101</v>
      </c>
      <c r="H84" s="169" t="s">
        <v>197</v>
      </c>
      <c r="I84" s="169" t="s">
        <v>91</v>
      </c>
      <c r="J84" s="155">
        <v>0</v>
      </c>
    </row>
    <row r="85" spans="1:10" ht="47.25" x14ac:dyDescent="0.25">
      <c r="A85" s="73" t="s">
        <v>203</v>
      </c>
      <c r="B85" s="170">
        <v>871</v>
      </c>
      <c r="C85" s="169" t="s">
        <v>80</v>
      </c>
      <c r="D85" s="170">
        <v>13</v>
      </c>
      <c r="E85" s="169" t="s">
        <v>125</v>
      </c>
      <c r="F85" s="170">
        <v>0</v>
      </c>
      <c r="G85" s="169" t="s">
        <v>83</v>
      </c>
      <c r="H85" s="169" t="s">
        <v>84</v>
      </c>
      <c r="I85" s="170"/>
      <c r="J85" s="155">
        <f>J86</f>
        <v>6000</v>
      </c>
    </row>
    <row r="86" spans="1:10" ht="47.25" x14ac:dyDescent="0.25">
      <c r="A86" s="73" t="s">
        <v>204</v>
      </c>
      <c r="B86" s="170">
        <v>871</v>
      </c>
      <c r="C86" s="169" t="s">
        <v>80</v>
      </c>
      <c r="D86" s="170">
        <v>13</v>
      </c>
      <c r="E86" s="169" t="s">
        <v>125</v>
      </c>
      <c r="F86" s="170">
        <v>0</v>
      </c>
      <c r="G86" s="169" t="s">
        <v>83</v>
      </c>
      <c r="H86" s="169" t="s">
        <v>84</v>
      </c>
      <c r="I86" s="170"/>
      <c r="J86" s="155">
        <f>J87+J89</f>
        <v>6000</v>
      </c>
    </row>
    <row r="87" spans="1:10" ht="31.5" x14ac:dyDescent="0.25">
      <c r="A87" s="74" t="s">
        <v>431</v>
      </c>
      <c r="B87" s="170">
        <v>871</v>
      </c>
      <c r="C87" s="169" t="s">
        <v>80</v>
      </c>
      <c r="D87" s="169" t="s">
        <v>112</v>
      </c>
      <c r="E87" s="169" t="s">
        <v>125</v>
      </c>
      <c r="F87" s="169" t="s">
        <v>82</v>
      </c>
      <c r="G87" s="169" t="s">
        <v>83</v>
      </c>
      <c r="H87" s="169" t="s">
        <v>432</v>
      </c>
      <c r="I87" s="169"/>
      <c r="J87" s="155">
        <f>J88</f>
        <v>6000</v>
      </c>
    </row>
    <row r="88" spans="1:10" x14ac:dyDescent="0.25">
      <c r="A88" s="74" t="s">
        <v>104</v>
      </c>
      <c r="B88" s="170">
        <v>871</v>
      </c>
      <c r="C88" s="169" t="s">
        <v>80</v>
      </c>
      <c r="D88" s="169" t="s">
        <v>112</v>
      </c>
      <c r="E88" s="169" t="s">
        <v>125</v>
      </c>
      <c r="F88" s="169" t="s">
        <v>82</v>
      </c>
      <c r="G88" s="169" t="s">
        <v>83</v>
      </c>
      <c r="H88" s="169" t="s">
        <v>432</v>
      </c>
      <c r="I88" s="169" t="s">
        <v>105</v>
      </c>
      <c r="J88" s="155">
        <v>6000</v>
      </c>
    </row>
    <row r="89" spans="1:10" ht="63" hidden="1" x14ac:dyDescent="0.25">
      <c r="A89" s="74" t="s">
        <v>433</v>
      </c>
      <c r="B89" s="170">
        <v>871</v>
      </c>
      <c r="C89" s="169" t="s">
        <v>80</v>
      </c>
      <c r="D89" s="169" t="s">
        <v>112</v>
      </c>
      <c r="E89" s="169" t="s">
        <v>125</v>
      </c>
      <c r="F89" s="169" t="s">
        <v>82</v>
      </c>
      <c r="G89" s="169" t="s">
        <v>83</v>
      </c>
      <c r="H89" s="169" t="s">
        <v>434</v>
      </c>
      <c r="I89" s="169"/>
      <c r="J89" s="155">
        <f>J90</f>
        <v>0</v>
      </c>
    </row>
    <row r="90" spans="1:10" hidden="1" x14ac:dyDescent="0.25">
      <c r="A90" s="74" t="s">
        <v>104</v>
      </c>
      <c r="B90" s="170">
        <v>871</v>
      </c>
      <c r="C90" s="169" t="s">
        <v>80</v>
      </c>
      <c r="D90" s="169" t="s">
        <v>112</v>
      </c>
      <c r="E90" s="169" t="s">
        <v>125</v>
      </c>
      <c r="F90" s="169" t="s">
        <v>82</v>
      </c>
      <c r="G90" s="169" t="s">
        <v>83</v>
      </c>
      <c r="H90" s="169" t="s">
        <v>434</v>
      </c>
      <c r="I90" s="169" t="s">
        <v>105</v>
      </c>
      <c r="J90" s="155">
        <v>0</v>
      </c>
    </row>
    <row r="91" spans="1:10" ht="47.25" x14ac:dyDescent="0.25">
      <c r="A91" s="73" t="s">
        <v>205</v>
      </c>
      <c r="B91" s="169" t="s">
        <v>57</v>
      </c>
      <c r="C91" s="169" t="s">
        <v>80</v>
      </c>
      <c r="D91" s="169" t="s">
        <v>112</v>
      </c>
      <c r="E91" s="169" t="s">
        <v>103</v>
      </c>
      <c r="F91" s="170">
        <v>0</v>
      </c>
      <c r="G91" s="169" t="s">
        <v>83</v>
      </c>
      <c r="H91" s="169" t="s">
        <v>84</v>
      </c>
      <c r="I91" s="170"/>
      <c r="J91" s="155">
        <f>J92</f>
        <v>10000</v>
      </c>
    </row>
    <row r="92" spans="1:10" x14ac:dyDescent="0.25">
      <c r="A92" s="74" t="s">
        <v>206</v>
      </c>
      <c r="B92" s="169" t="s">
        <v>57</v>
      </c>
      <c r="C92" s="169" t="s">
        <v>80</v>
      </c>
      <c r="D92" s="169" t="s">
        <v>112</v>
      </c>
      <c r="E92" s="169" t="s">
        <v>103</v>
      </c>
      <c r="F92" s="169" t="s">
        <v>82</v>
      </c>
      <c r="G92" s="169" t="s">
        <v>80</v>
      </c>
      <c r="H92" s="169" t="s">
        <v>84</v>
      </c>
      <c r="I92" s="169"/>
      <c r="J92" s="155">
        <f>J93</f>
        <v>10000</v>
      </c>
    </row>
    <row r="93" spans="1:10" ht="31.5" x14ac:dyDescent="0.25">
      <c r="A93" s="74" t="s">
        <v>207</v>
      </c>
      <c r="B93" s="169" t="s">
        <v>57</v>
      </c>
      <c r="C93" s="169" t="s">
        <v>80</v>
      </c>
      <c r="D93" s="169" t="s">
        <v>112</v>
      </c>
      <c r="E93" s="169" t="s">
        <v>103</v>
      </c>
      <c r="F93" s="169" t="s">
        <v>82</v>
      </c>
      <c r="G93" s="169" t="s">
        <v>80</v>
      </c>
      <c r="H93" s="169" t="s">
        <v>208</v>
      </c>
      <c r="I93" s="169"/>
      <c r="J93" s="155">
        <f>J94</f>
        <v>10000</v>
      </c>
    </row>
    <row r="94" spans="1:10" ht="31.5" x14ac:dyDescent="0.25">
      <c r="A94" s="74" t="s">
        <v>90</v>
      </c>
      <c r="B94" s="169" t="s">
        <v>57</v>
      </c>
      <c r="C94" s="169" t="s">
        <v>80</v>
      </c>
      <c r="D94" s="169" t="s">
        <v>112</v>
      </c>
      <c r="E94" s="169" t="s">
        <v>103</v>
      </c>
      <c r="F94" s="169" t="s">
        <v>82</v>
      </c>
      <c r="G94" s="169" t="s">
        <v>80</v>
      </c>
      <c r="H94" s="169" t="s">
        <v>208</v>
      </c>
      <c r="I94" s="169" t="s">
        <v>91</v>
      </c>
      <c r="J94" s="155">
        <v>10000</v>
      </c>
    </row>
    <row r="95" spans="1:10" ht="63" x14ac:dyDescent="0.25">
      <c r="A95" s="73" t="s">
        <v>157</v>
      </c>
      <c r="B95" s="170">
        <v>871</v>
      </c>
      <c r="C95" s="169" t="s">
        <v>80</v>
      </c>
      <c r="D95" s="170">
        <v>13</v>
      </c>
      <c r="E95" s="169" t="s">
        <v>107</v>
      </c>
      <c r="F95" s="170">
        <v>0</v>
      </c>
      <c r="G95" s="169" t="s">
        <v>83</v>
      </c>
      <c r="H95" s="169" t="s">
        <v>84</v>
      </c>
      <c r="I95" s="170"/>
      <c r="J95" s="155">
        <f>J96+J99</f>
        <v>1100000</v>
      </c>
    </row>
    <row r="96" spans="1:10" ht="31.5" x14ac:dyDescent="0.25">
      <c r="A96" s="74" t="s">
        <v>158</v>
      </c>
      <c r="B96" s="170">
        <v>871</v>
      </c>
      <c r="C96" s="169" t="s">
        <v>80</v>
      </c>
      <c r="D96" s="169" t="s">
        <v>112</v>
      </c>
      <c r="E96" s="169" t="s">
        <v>107</v>
      </c>
      <c r="F96" s="169" t="s">
        <v>82</v>
      </c>
      <c r="G96" s="169" t="s">
        <v>80</v>
      </c>
      <c r="H96" s="169" t="s">
        <v>84</v>
      </c>
      <c r="I96" s="169"/>
      <c r="J96" s="155">
        <f>J97</f>
        <v>100000</v>
      </c>
    </row>
    <row r="97" spans="1:10" ht="31.5" x14ac:dyDescent="0.25">
      <c r="A97" s="74" t="s">
        <v>158</v>
      </c>
      <c r="B97" s="170">
        <v>871</v>
      </c>
      <c r="C97" s="169" t="s">
        <v>80</v>
      </c>
      <c r="D97" s="169" t="s">
        <v>112</v>
      </c>
      <c r="E97" s="169" t="s">
        <v>107</v>
      </c>
      <c r="F97" s="169" t="s">
        <v>82</v>
      </c>
      <c r="G97" s="169" t="s">
        <v>80</v>
      </c>
      <c r="H97" s="169" t="s">
        <v>159</v>
      </c>
      <c r="I97" s="169"/>
      <c r="J97" s="155">
        <f>J98</f>
        <v>100000</v>
      </c>
    </row>
    <row r="98" spans="1:10" ht="31.5" x14ac:dyDescent="0.25">
      <c r="A98" s="74" t="s">
        <v>90</v>
      </c>
      <c r="B98" s="170">
        <v>871</v>
      </c>
      <c r="C98" s="169" t="s">
        <v>80</v>
      </c>
      <c r="D98" s="169" t="s">
        <v>112</v>
      </c>
      <c r="E98" s="169" t="s">
        <v>107</v>
      </c>
      <c r="F98" s="169" t="s">
        <v>82</v>
      </c>
      <c r="G98" s="169" t="s">
        <v>80</v>
      </c>
      <c r="H98" s="169" t="s">
        <v>159</v>
      </c>
      <c r="I98" s="169" t="s">
        <v>91</v>
      </c>
      <c r="J98" s="155">
        <v>100000</v>
      </c>
    </row>
    <row r="99" spans="1:10" x14ac:dyDescent="0.25">
      <c r="A99" s="74" t="s">
        <v>441</v>
      </c>
      <c r="B99" s="170">
        <v>871</v>
      </c>
      <c r="C99" s="169" t="s">
        <v>80</v>
      </c>
      <c r="D99" s="169" t="s">
        <v>112</v>
      </c>
      <c r="E99" s="169" t="s">
        <v>107</v>
      </c>
      <c r="F99" s="169" t="s">
        <v>82</v>
      </c>
      <c r="G99" s="169" t="s">
        <v>81</v>
      </c>
      <c r="H99" s="169" t="s">
        <v>84</v>
      </c>
      <c r="I99" s="169"/>
      <c r="J99" s="155">
        <f>J100</f>
        <v>1000000</v>
      </c>
    </row>
    <row r="100" spans="1:10" ht="31.5" x14ac:dyDescent="0.25">
      <c r="A100" s="74" t="s">
        <v>158</v>
      </c>
      <c r="B100" s="170">
        <v>871</v>
      </c>
      <c r="C100" s="169" t="s">
        <v>80</v>
      </c>
      <c r="D100" s="169" t="s">
        <v>112</v>
      </c>
      <c r="E100" s="169" t="s">
        <v>107</v>
      </c>
      <c r="F100" s="169" t="s">
        <v>82</v>
      </c>
      <c r="G100" s="169" t="s">
        <v>81</v>
      </c>
      <c r="H100" s="169" t="s">
        <v>159</v>
      </c>
      <c r="I100" s="169"/>
      <c r="J100" s="155">
        <f>J101</f>
        <v>1000000</v>
      </c>
    </row>
    <row r="101" spans="1:10" ht="31.5" x14ac:dyDescent="0.25">
      <c r="A101" s="74" t="s">
        <v>90</v>
      </c>
      <c r="B101" s="170">
        <v>871</v>
      </c>
      <c r="C101" s="169" t="s">
        <v>80</v>
      </c>
      <c r="D101" s="169" t="s">
        <v>112</v>
      </c>
      <c r="E101" s="169" t="s">
        <v>107</v>
      </c>
      <c r="F101" s="169" t="s">
        <v>82</v>
      </c>
      <c r="G101" s="169" t="s">
        <v>81</v>
      </c>
      <c r="H101" s="169" t="s">
        <v>159</v>
      </c>
      <c r="I101" s="169" t="s">
        <v>91</v>
      </c>
      <c r="J101" s="155">
        <v>1000000</v>
      </c>
    </row>
    <row r="102" spans="1:10" ht="47.25" x14ac:dyDescent="0.25">
      <c r="A102" s="73" t="s">
        <v>209</v>
      </c>
      <c r="B102" s="170">
        <v>871</v>
      </c>
      <c r="C102" s="169" t="s">
        <v>80</v>
      </c>
      <c r="D102" s="170">
        <v>13</v>
      </c>
      <c r="E102" s="169" t="s">
        <v>112</v>
      </c>
      <c r="F102" s="170">
        <v>0</v>
      </c>
      <c r="G102" s="169" t="s">
        <v>83</v>
      </c>
      <c r="H102" s="169" t="s">
        <v>84</v>
      </c>
      <c r="I102" s="170"/>
      <c r="J102" s="155">
        <f>J103</f>
        <v>10000</v>
      </c>
    </row>
    <row r="103" spans="1:10" ht="47.25" x14ac:dyDescent="0.25">
      <c r="A103" s="74" t="s">
        <v>210</v>
      </c>
      <c r="B103" s="169" t="s">
        <v>57</v>
      </c>
      <c r="C103" s="169" t="s">
        <v>80</v>
      </c>
      <c r="D103" s="169" t="s">
        <v>112</v>
      </c>
      <c r="E103" s="169" t="s">
        <v>112</v>
      </c>
      <c r="F103" s="169" t="s">
        <v>82</v>
      </c>
      <c r="G103" s="169" t="s">
        <v>81</v>
      </c>
      <c r="H103" s="169" t="s">
        <v>84</v>
      </c>
      <c r="I103" s="169"/>
      <c r="J103" s="155">
        <f>J104</f>
        <v>10000</v>
      </c>
    </row>
    <row r="104" spans="1:10" ht="31.5" x14ac:dyDescent="0.25">
      <c r="A104" s="74" t="s">
        <v>211</v>
      </c>
      <c r="B104" s="169" t="s">
        <v>57</v>
      </c>
      <c r="C104" s="169" t="s">
        <v>80</v>
      </c>
      <c r="D104" s="169" t="s">
        <v>112</v>
      </c>
      <c r="E104" s="169" t="s">
        <v>112</v>
      </c>
      <c r="F104" s="169" t="s">
        <v>82</v>
      </c>
      <c r="G104" s="169" t="s">
        <v>81</v>
      </c>
      <c r="H104" s="169" t="s">
        <v>212</v>
      </c>
      <c r="I104" s="169"/>
      <c r="J104" s="155">
        <f>J105</f>
        <v>10000</v>
      </c>
    </row>
    <row r="105" spans="1:10" ht="31.5" x14ac:dyDescent="0.25">
      <c r="A105" s="74" t="s">
        <v>90</v>
      </c>
      <c r="B105" s="170">
        <v>871</v>
      </c>
      <c r="C105" s="169" t="s">
        <v>80</v>
      </c>
      <c r="D105" s="169" t="s">
        <v>112</v>
      </c>
      <c r="E105" s="169" t="s">
        <v>112</v>
      </c>
      <c r="F105" s="169" t="s">
        <v>82</v>
      </c>
      <c r="G105" s="169" t="s">
        <v>81</v>
      </c>
      <c r="H105" s="169" t="s">
        <v>212</v>
      </c>
      <c r="I105" s="169" t="s">
        <v>91</v>
      </c>
      <c r="J105" s="155">
        <v>10000</v>
      </c>
    </row>
    <row r="106" spans="1:10" hidden="1" x14ac:dyDescent="0.25">
      <c r="A106" s="74" t="s">
        <v>160</v>
      </c>
      <c r="B106" s="169" t="s">
        <v>57</v>
      </c>
      <c r="C106" s="169" t="s">
        <v>80</v>
      </c>
      <c r="D106" s="169" t="s">
        <v>112</v>
      </c>
      <c r="E106" s="170">
        <v>92</v>
      </c>
      <c r="F106" s="169"/>
      <c r="G106" s="169"/>
      <c r="H106" s="170"/>
      <c r="I106" s="169"/>
      <c r="J106" s="155">
        <f>J107</f>
        <v>0</v>
      </c>
    </row>
    <row r="107" spans="1:10" hidden="1" x14ac:dyDescent="0.25">
      <c r="A107" s="74" t="s">
        <v>216</v>
      </c>
      <c r="B107" s="169" t="s">
        <v>57</v>
      </c>
      <c r="C107" s="169" t="s">
        <v>80</v>
      </c>
      <c r="D107" s="169" t="s">
        <v>112</v>
      </c>
      <c r="E107" s="170">
        <v>92</v>
      </c>
      <c r="F107" s="169" t="s">
        <v>88</v>
      </c>
      <c r="G107" s="169"/>
      <c r="H107" s="170"/>
      <c r="I107" s="169"/>
      <c r="J107" s="155">
        <f>J108</f>
        <v>0</v>
      </c>
    </row>
    <row r="108" spans="1:10" ht="63" hidden="1" x14ac:dyDescent="0.25">
      <c r="A108" s="74" t="s">
        <v>217</v>
      </c>
      <c r="B108" s="169" t="s">
        <v>57</v>
      </c>
      <c r="C108" s="169" t="s">
        <v>80</v>
      </c>
      <c r="D108" s="169" t="s">
        <v>112</v>
      </c>
      <c r="E108" s="170">
        <v>92</v>
      </c>
      <c r="F108" s="169" t="s">
        <v>88</v>
      </c>
      <c r="G108" s="169" t="s">
        <v>83</v>
      </c>
      <c r="H108" s="170"/>
      <c r="I108" s="169"/>
      <c r="J108" s="155">
        <f>SUM(J109:J111)</f>
        <v>0</v>
      </c>
    </row>
    <row r="109" spans="1:10" ht="31.5" hidden="1" x14ac:dyDescent="0.25">
      <c r="A109" s="74" t="s">
        <v>90</v>
      </c>
      <c r="B109" s="169" t="s">
        <v>57</v>
      </c>
      <c r="C109" s="169" t="s">
        <v>80</v>
      </c>
      <c r="D109" s="169" t="s">
        <v>112</v>
      </c>
      <c r="E109" s="170">
        <v>92</v>
      </c>
      <c r="F109" s="169" t="s">
        <v>88</v>
      </c>
      <c r="G109" s="169" t="s">
        <v>83</v>
      </c>
      <c r="H109" s="170">
        <v>26390</v>
      </c>
      <c r="I109" s="169" t="s">
        <v>91</v>
      </c>
      <c r="J109" s="155"/>
    </row>
    <row r="110" spans="1:10" hidden="1" x14ac:dyDescent="0.25">
      <c r="A110" s="74" t="s">
        <v>116</v>
      </c>
      <c r="B110" s="169" t="s">
        <v>57</v>
      </c>
      <c r="C110" s="169" t="s">
        <v>80</v>
      </c>
      <c r="D110" s="169" t="s">
        <v>112</v>
      </c>
      <c r="E110" s="170">
        <v>92</v>
      </c>
      <c r="F110" s="169" t="s">
        <v>88</v>
      </c>
      <c r="G110" s="169" t="s">
        <v>83</v>
      </c>
      <c r="H110" s="170">
        <v>26390</v>
      </c>
      <c r="I110" s="169" t="s">
        <v>117</v>
      </c>
      <c r="J110" s="155"/>
    </row>
    <row r="111" spans="1:10" hidden="1" x14ac:dyDescent="0.25">
      <c r="A111" s="74" t="s">
        <v>92</v>
      </c>
      <c r="B111" s="169" t="s">
        <v>57</v>
      </c>
      <c r="C111" s="169" t="s">
        <v>80</v>
      </c>
      <c r="D111" s="169" t="s">
        <v>112</v>
      </c>
      <c r="E111" s="170">
        <v>92</v>
      </c>
      <c r="F111" s="169" t="s">
        <v>88</v>
      </c>
      <c r="G111" s="169" t="s">
        <v>83</v>
      </c>
      <c r="H111" s="170">
        <v>26390</v>
      </c>
      <c r="I111" s="169" t="s">
        <v>93</v>
      </c>
      <c r="J111" s="155"/>
    </row>
    <row r="112" spans="1:10" x14ac:dyDescent="0.25">
      <c r="A112" s="74" t="s">
        <v>95</v>
      </c>
      <c r="B112" s="169" t="s">
        <v>57</v>
      </c>
      <c r="C112" s="169" t="s">
        <v>80</v>
      </c>
      <c r="D112" s="169" t="s">
        <v>112</v>
      </c>
      <c r="E112" s="169" t="s">
        <v>96</v>
      </c>
      <c r="F112" s="170">
        <v>0</v>
      </c>
      <c r="G112" s="169" t="s">
        <v>83</v>
      </c>
      <c r="H112" s="169" t="s">
        <v>84</v>
      </c>
      <c r="I112" s="170"/>
      <c r="J112" s="155">
        <f>J113</f>
        <v>180740.28</v>
      </c>
    </row>
    <row r="113" spans="1:10" x14ac:dyDescent="0.25">
      <c r="A113" s="74" t="s">
        <v>218</v>
      </c>
      <c r="B113" s="169" t="s">
        <v>57</v>
      </c>
      <c r="C113" s="169" t="s">
        <v>80</v>
      </c>
      <c r="D113" s="169" t="s">
        <v>112</v>
      </c>
      <c r="E113" s="169" t="s">
        <v>96</v>
      </c>
      <c r="F113" s="170">
        <v>9</v>
      </c>
      <c r="G113" s="169" t="s">
        <v>83</v>
      </c>
      <c r="H113" s="169" t="s">
        <v>84</v>
      </c>
      <c r="I113" s="170"/>
      <c r="J113" s="155">
        <f>J114+J116+J118</f>
        <v>180740.28</v>
      </c>
    </row>
    <row r="114" spans="1:10" ht="31.5" x14ac:dyDescent="0.25">
      <c r="A114" s="74" t="s">
        <v>219</v>
      </c>
      <c r="B114" s="169" t="s">
        <v>57</v>
      </c>
      <c r="C114" s="169" t="s">
        <v>80</v>
      </c>
      <c r="D114" s="169" t="s">
        <v>112</v>
      </c>
      <c r="E114" s="169" t="s">
        <v>96</v>
      </c>
      <c r="F114" s="170">
        <v>9</v>
      </c>
      <c r="G114" s="169" t="s">
        <v>83</v>
      </c>
      <c r="H114" s="169" t="s">
        <v>220</v>
      </c>
      <c r="I114" s="170"/>
      <c r="J114" s="155">
        <f>J115</f>
        <v>50000</v>
      </c>
    </row>
    <row r="115" spans="1:10" ht="31.5" x14ac:dyDescent="0.25">
      <c r="A115" s="74" t="s">
        <v>90</v>
      </c>
      <c r="B115" s="169" t="s">
        <v>57</v>
      </c>
      <c r="C115" s="169" t="s">
        <v>80</v>
      </c>
      <c r="D115" s="169" t="s">
        <v>112</v>
      </c>
      <c r="E115" s="169" t="s">
        <v>96</v>
      </c>
      <c r="F115" s="170">
        <v>9</v>
      </c>
      <c r="G115" s="169" t="s">
        <v>83</v>
      </c>
      <c r="H115" s="169" t="s">
        <v>220</v>
      </c>
      <c r="I115" s="170">
        <v>240</v>
      </c>
      <c r="J115" s="155">
        <v>50000</v>
      </c>
    </row>
    <row r="116" spans="1:10" x14ac:dyDescent="0.25">
      <c r="A116" s="74" t="s">
        <v>221</v>
      </c>
      <c r="B116" s="169" t="s">
        <v>57</v>
      </c>
      <c r="C116" s="169" t="s">
        <v>80</v>
      </c>
      <c r="D116" s="169" t="s">
        <v>112</v>
      </c>
      <c r="E116" s="169" t="s">
        <v>96</v>
      </c>
      <c r="F116" s="170">
        <v>9</v>
      </c>
      <c r="G116" s="169" t="s">
        <v>83</v>
      </c>
      <c r="H116" s="170">
        <v>29090</v>
      </c>
      <c r="I116" s="169"/>
      <c r="J116" s="155">
        <f>J117</f>
        <v>20000</v>
      </c>
    </row>
    <row r="117" spans="1:10" x14ac:dyDescent="0.25">
      <c r="A117" s="74" t="s">
        <v>92</v>
      </c>
      <c r="B117" s="169" t="s">
        <v>57</v>
      </c>
      <c r="C117" s="169" t="s">
        <v>80</v>
      </c>
      <c r="D117" s="169" t="s">
        <v>112</v>
      </c>
      <c r="E117" s="169" t="s">
        <v>96</v>
      </c>
      <c r="F117" s="170">
        <v>9</v>
      </c>
      <c r="G117" s="169" t="s">
        <v>83</v>
      </c>
      <c r="H117" s="170">
        <v>29090</v>
      </c>
      <c r="I117" s="169" t="s">
        <v>93</v>
      </c>
      <c r="J117" s="155">
        <v>20000</v>
      </c>
    </row>
    <row r="118" spans="1:10" ht="31.5" x14ac:dyDescent="0.25">
      <c r="A118" s="73" t="s">
        <v>313</v>
      </c>
      <c r="B118" s="222" t="s">
        <v>57</v>
      </c>
      <c r="C118" s="222" t="s">
        <v>80</v>
      </c>
      <c r="D118" s="222" t="s">
        <v>112</v>
      </c>
      <c r="E118" s="222" t="s">
        <v>96</v>
      </c>
      <c r="F118" s="223">
        <v>9</v>
      </c>
      <c r="G118" s="222" t="s">
        <v>83</v>
      </c>
      <c r="H118" s="222" t="s">
        <v>314</v>
      </c>
      <c r="I118" s="223"/>
      <c r="J118" s="155">
        <f>J119</f>
        <v>110740.28</v>
      </c>
    </row>
    <row r="119" spans="1:10" x14ac:dyDescent="0.25">
      <c r="A119" s="74" t="s">
        <v>118</v>
      </c>
      <c r="B119" s="222" t="s">
        <v>57</v>
      </c>
      <c r="C119" s="222" t="s">
        <v>80</v>
      </c>
      <c r="D119" s="222" t="s">
        <v>112</v>
      </c>
      <c r="E119" s="222" t="s">
        <v>96</v>
      </c>
      <c r="F119" s="223">
        <v>9</v>
      </c>
      <c r="G119" s="222" t="s">
        <v>83</v>
      </c>
      <c r="H119" s="222" t="s">
        <v>314</v>
      </c>
      <c r="I119" s="223">
        <v>520</v>
      </c>
      <c r="J119" s="155">
        <v>110740.28</v>
      </c>
    </row>
    <row r="120" spans="1:10" x14ac:dyDescent="0.25">
      <c r="A120" s="79" t="s">
        <v>119</v>
      </c>
      <c r="B120" s="170">
        <v>871</v>
      </c>
      <c r="C120" s="169" t="s">
        <v>81</v>
      </c>
      <c r="D120" s="170" t="s">
        <v>23</v>
      </c>
      <c r="E120" s="169" t="s">
        <v>148</v>
      </c>
      <c r="F120" s="170"/>
      <c r="G120" s="169"/>
      <c r="H120" s="169"/>
      <c r="I120" s="170" t="s">
        <v>149</v>
      </c>
      <c r="J120" s="154">
        <f>J121</f>
        <v>359490.84</v>
      </c>
    </row>
    <row r="121" spans="1:10" x14ac:dyDescent="0.25">
      <c r="A121" s="80" t="s">
        <v>120</v>
      </c>
      <c r="B121" s="170">
        <v>871</v>
      </c>
      <c r="C121" s="169" t="s">
        <v>81</v>
      </c>
      <c r="D121" s="169" t="s">
        <v>87</v>
      </c>
      <c r="E121" s="169" t="s">
        <v>148</v>
      </c>
      <c r="F121" s="170"/>
      <c r="G121" s="169"/>
      <c r="H121" s="169"/>
      <c r="I121" s="170" t="s">
        <v>149</v>
      </c>
      <c r="J121" s="155">
        <f>J122</f>
        <v>359490.84</v>
      </c>
    </row>
    <row r="122" spans="1:10" x14ac:dyDescent="0.25">
      <c r="A122" s="74" t="s">
        <v>95</v>
      </c>
      <c r="B122" s="170">
        <v>871</v>
      </c>
      <c r="C122" s="169" t="s">
        <v>81</v>
      </c>
      <c r="D122" s="169" t="s">
        <v>87</v>
      </c>
      <c r="E122" s="169" t="s">
        <v>96</v>
      </c>
      <c r="F122" s="170">
        <v>0</v>
      </c>
      <c r="G122" s="169" t="s">
        <v>83</v>
      </c>
      <c r="H122" s="169" t="s">
        <v>84</v>
      </c>
      <c r="I122" s="170"/>
      <c r="J122" s="155">
        <f>J123</f>
        <v>359490.84</v>
      </c>
    </row>
    <row r="123" spans="1:10" x14ac:dyDescent="0.25">
      <c r="A123" s="74" t="s">
        <v>218</v>
      </c>
      <c r="B123" s="170">
        <v>871</v>
      </c>
      <c r="C123" s="169" t="s">
        <v>81</v>
      </c>
      <c r="D123" s="169" t="s">
        <v>87</v>
      </c>
      <c r="E123" s="169" t="s">
        <v>96</v>
      </c>
      <c r="F123" s="170">
        <v>9</v>
      </c>
      <c r="G123" s="169" t="s">
        <v>83</v>
      </c>
      <c r="H123" s="169" t="s">
        <v>84</v>
      </c>
      <c r="I123" s="170"/>
      <c r="J123" s="155">
        <f>J124</f>
        <v>359490.84</v>
      </c>
    </row>
    <row r="124" spans="1:10" ht="63" x14ac:dyDescent="0.25">
      <c r="A124" s="73" t="s">
        <v>222</v>
      </c>
      <c r="B124" s="170">
        <v>871</v>
      </c>
      <c r="C124" s="169" t="s">
        <v>81</v>
      </c>
      <c r="D124" s="169" t="s">
        <v>87</v>
      </c>
      <c r="E124" s="169" t="s">
        <v>96</v>
      </c>
      <c r="F124" s="170">
        <v>9</v>
      </c>
      <c r="G124" s="169" t="s">
        <v>83</v>
      </c>
      <c r="H124" s="169" t="s">
        <v>121</v>
      </c>
      <c r="I124" s="170"/>
      <c r="J124" s="155">
        <f>SUM(J125:J126)</f>
        <v>359490.84</v>
      </c>
    </row>
    <row r="125" spans="1:10" x14ac:dyDescent="0.25">
      <c r="A125" s="73" t="s">
        <v>154</v>
      </c>
      <c r="B125" s="170">
        <v>871</v>
      </c>
      <c r="C125" s="169" t="s">
        <v>81</v>
      </c>
      <c r="D125" s="169" t="s">
        <v>87</v>
      </c>
      <c r="E125" s="169" t="s">
        <v>96</v>
      </c>
      <c r="F125" s="170">
        <v>9</v>
      </c>
      <c r="G125" s="169" t="s">
        <v>83</v>
      </c>
      <c r="H125" s="169" t="s">
        <v>121</v>
      </c>
      <c r="I125" s="170">
        <v>120</v>
      </c>
      <c r="J125" s="155">
        <v>359490.84</v>
      </c>
    </row>
    <row r="126" spans="1:10" ht="31.5" hidden="1" x14ac:dyDescent="0.25">
      <c r="A126" s="74" t="s">
        <v>90</v>
      </c>
      <c r="B126" s="170">
        <v>871</v>
      </c>
      <c r="C126" s="169" t="s">
        <v>81</v>
      </c>
      <c r="D126" s="169" t="s">
        <v>87</v>
      </c>
      <c r="E126" s="169" t="s">
        <v>96</v>
      </c>
      <c r="F126" s="170">
        <v>9</v>
      </c>
      <c r="G126" s="169" t="s">
        <v>83</v>
      </c>
      <c r="H126" s="169" t="s">
        <v>121</v>
      </c>
      <c r="I126" s="170">
        <v>240</v>
      </c>
      <c r="J126" s="155"/>
    </row>
    <row r="127" spans="1:10" x14ac:dyDescent="0.25">
      <c r="A127" s="79" t="s">
        <v>122</v>
      </c>
      <c r="B127" s="170">
        <v>871</v>
      </c>
      <c r="C127" s="169" t="s">
        <v>87</v>
      </c>
      <c r="D127" s="169"/>
      <c r="E127" s="169"/>
      <c r="F127" s="170"/>
      <c r="G127" s="169"/>
      <c r="H127" s="169"/>
      <c r="I127" s="170"/>
      <c r="J127" s="155">
        <f>J128+J137</f>
        <v>2475831.7199999997</v>
      </c>
    </row>
    <row r="128" spans="1:10" x14ac:dyDescent="0.25">
      <c r="A128" s="73" t="s">
        <v>435</v>
      </c>
      <c r="B128" s="170">
        <v>871</v>
      </c>
      <c r="C128" s="169" t="s">
        <v>87</v>
      </c>
      <c r="D128" s="169" t="s">
        <v>115</v>
      </c>
      <c r="E128" s="169"/>
      <c r="F128" s="170"/>
      <c r="G128" s="169"/>
      <c r="H128" s="169"/>
      <c r="I128" s="170"/>
      <c r="J128" s="155">
        <f>J129</f>
        <v>820000</v>
      </c>
    </row>
    <row r="129" spans="1:10" ht="94.5" x14ac:dyDescent="0.25">
      <c r="A129" s="73" t="s">
        <v>223</v>
      </c>
      <c r="B129" s="170">
        <v>871</v>
      </c>
      <c r="C129" s="169" t="s">
        <v>87</v>
      </c>
      <c r="D129" s="169" t="s">
        <v>115</v>
      </c>
      <c r="E129" s="169" t="s">
        <v>81</v>
      </c>
      <c r="F129" s="170">
        <v>0</v>
      </c>
      <c r="G129" s="169" t="s">
        <v>83</v>
      </c>
      <c r="H129" s="169" t="s">
        <v>84</v>
      </c>
      <c r="I129" s="170"/>
      <c r="J129" s="155">
        <f>J130</f>
        <v>820000</v>
      </c>
    </row>
    <row r="130" spans="1:10" ht="31.5" x14ac:dyDescent="0.25">
      <c r="A130" s="74" t="s">
        <v>224</v>
      </c>
      <c r="B130" s="170">
        <v>871</v>
      </c>
      <c r="C130" s="169" t="s">
        <v>87</v>
      </c>
      <c r="D130" s="169" t="s">
        <v>115</v>
      </c>
      <c r="E130" s="169" t="s">
        <v>81</v>
      </c>
      <c r="F130" s="170">
        <v>1</v>
      </c>
      <c r="G130" s="169" t="s">
        <v>83</v>
      </c>
      <c r="H130" s="169" t="s">
        <v>84</v>
      </c>
      <c r="I130" s="170"/>
      <c r="J130" s="155">
        <f>J131+J133+J135</f>
        <v>820000</v>
      </c>
    </row>
    <row r="131" spans="1:10" ht="31.5" x14ac:dyDescent="0.25">
      <c r="A131" s="74" t="s">
        <v>225</v>
      </c>
      <c r="B131" s="170">
        <v>871</v>
      </c>
      <c r="C131" s="169" t="s">
        <v>87</v>
      </c>
      <c r="D131" s="169" t="s">
        <v>115</v>
      </c>
      <c r="E131" s="169" t="s">
        <v>81</v>
      </c>
      <c r="F131" s="170">
        <v>1</v>
      </c>
      <c r="G131" s="169" t="s">
        <v>83</v>
      </c>
      <c r="H131" s="169" t="s">
        <v>226</v>
      </c>
      <c r="I131" s="170"/>
      <c r="J131" s="155">
        <f>J132</f>
        <v>10000</v>
      </c>
    </row>
    <row r="132" spans="1:10" ht="31.5" x14ac:dyDescent="0.25">
      <c r="A132" s="74" t="s">
        <v>90</v>
      </c>
      <c r="B132" s="170">
        <v>871</v>
      </c>
      <c r="C132" s="169" t="s">
        <v>87</v>
      </c>
      <c r="D132" s="169" t="s">
        <v>115</v>
      </c>
      <c r="E132" s="169" t="s">
        <v>81</v>
      </c>
      <c r="F132" s="170">
        <v>1</v>
      </c>
      <c r="G132" s="169" t="s">
        <v>83</v>
      </c>
      <c r="H132" s="169" t="s">
        <v>226</v>
      </c>
      <c r="I132" s="170">
        <v>240</v>
      </c>
      <c r="J132" s="155">
        <v>10000</v>
      </c>
    </row>
    <row r="133" spans="1:10" ht="31.5" x14ac:dyDescent="0.25">
      <c r="A133" s="74" t="s">
        <v>473</v>
      </c>
      <c r="B133" s="170">
        <v>871</v>
      </c>
      <c r="C133" s="169" t="s">
        <v>87</v>
      </c>
      <c r="D133" s="169" t="s">
        <v>115</v>
      </c>
      <c r="E133" s="169" t="s">
        <v>81</v>
      </c>
      <c r="F133" s="170">
        <v>1</v>
      </c>
      <c r="G133" s="169" t="s">
        <v>83</v>
      </c>
      <c r="H133" s="169" t="s">
        <v>227</v>
      </c>
      <c r="I133" s="170"/>
      <c r="J133" s="155">
        <f>J134</f>
        <v>10000</v>
      </c>
    </row>
    <row r="134" spans="1:10" ht="31.5" x14ac:dyDescent="0.25">
      <c r="A134" s="74" t="s">
        <v>90</v>
      </c>
      <c r="B134" s="170">
        <v>871</v>
      </c>
      <c r="C134" s="169" t="s">
        <v>87</v>
      </c>
      <c r="D134" s="169" t="s">
        <v>115</v>
      </c>
      <c r="E134" s="169" t="s">
        <v>81</v>
      </c>
      <c r="F134" s="170">
        <v>1</v>
      </c>
      <c r="G134" s="169" t="s">
        <v>83</v>
      </c>
      <c r="H134" s="169" t="s">
        <v>227</v>
      </c>
      <c r="I134" s="170">
        <v>240</v>
      </c>
      <c r="J134" s="155">
        <v>10000</v>
      </c>
    </row>
    <row r="135" spans="1:10" x14ac:dyDescent="0.25">
      <c r="A135" s="74" t="s">
        <v>228</v>
      </c>
      <c r="B135" s="170">
        <v>871</v>
      </c>
      <c r="C135" s="169" t="s">
        <v>87</v>
      </c>
      <c r="D135" s="169" t="s">
        <v>115</v>
      </c>
      <c r="E135" s="169" t="s">
        <v>81</v>
      </c>
      <c r="F135" s="170">
        <v>1</v>
      </c>
      <c r="G135" s="169" t="s">
        <v>83</v>
      </c>
      <c r="H135" s="169" t="s">
        <v>229</v>
      </c>
      <c r="I135" s="170"/>
      <c r="J135" s="155">
        <f>J136</f>
        <v>800000</v>
      </c>
    </row>
    <row r="136" spans="1:10" ht="31.5" x14ac:dyDescent="0.25">
      <c r="A136" s="74" t="s">
        <v>90</v>
      </c>
      <c r="B136" s="170">
        <v>871</v>
      </c>
      <c r="C136" s="169" t="s">
        <v>87</v>
      </c>
      <c r="D136" s="169" t="s">
        <v>115</v>
      </c>
      <c r="E136" s="169" t="s">
        <v>81</v>
      </c>
      <c r="F136" s="170">
        <v>1</v>
      </c>
      <c r="G136" s="169" t="s">
        <v>83</v>
      </c>
      <c r="H136" s="169" t="s">
        <v>229</v>
      </c>
      <c r="I136" s="170">
        <v>240</v>
      </c>
      <c r="J136" s="155">
        <v>800000</v>
      </c>
    </row>
    <row r="137" spans="1:10" ht="31.5" x14ac:dyDescent="0.25">
      <c r="A137" s="74" t="s">
        <v>436</v>
      </c>
      <c r="B137" s="170">
        <v>871</v>
      </c>
      <c r="C137" s="169" t="s">
        <v>87</v>
      </c>
      <c r="D137" s="169" t="s">
        <v>103</v>
      </c>
      <c r="E137" s="169"/>
      <c r="F137" s="170"/>
      <c r="G137" s="169"/>
      <c r="H137" s="169"/>
      <c r="I137" s="170"/>
      <c r="J137" s="155">
        <f>J138+J148</f>
        <v>1655831.72</v>
      </c>
    </row>
    <row r="138" spans="1:10" ht="94.5" x14ac:dyDescent="0.25">
      <c r="A138" s="74" t="s">
        <v>223</v>
      </c>
      <c r="B138" s="170">
        <v>871</v>
      </c>
      <c r="C138" s="169" t="s">
        <v>87</v>
      </c>
      <c r="D138" s="169" t="s">
        <v>103</v>
      </c>
      <c r="E138" s="169" t="s">
        <v>81</v>
      </c>
      <c r="F138" s="170">
        <v>0</v>
      </c>
      <c r="G138" s="169" t="s">
        <v>83</v>
      </c>
      <c r="H138" s="169" t="s">
        <v>84</v>
      </c>
      <c r="I138" s="170"/>
      <c r="J138" s="155">
        <f>J139+J142+J145</f>
        <v>726231.72</v>
      </c>
    </row>
    <row r="139" spans="1:10" ht="47.25" x14ac:dyDescent="0.25">
      <c r="A139" s="81" t="s">
        <v>230</v>
      </c>
      <c r="B139" s="170">
        <v>871</v>
      </c>
      <c r="C139" s="169" t="s">
        <v>87</v>
      </c>
      <c r="D139" s="169" t="s">
        <v>103</v>
      </c>
      <c r="E139" s="169" t="s">
        <v>81</v>
      </c>
      <c r="F139" s="170">
        <v>2</v>
      </c>
      <c r="G139" s="169" t="s">
        <v>83</v>
      </c>
      <c r="H139" s="169" t="s">
        <v>84</v>
      </c>
      <c r="I139" s="170"/>
      <c r="J139" s="155">
        <f>J140</f>
        <v>5000</v>
      </c>
    </row>
    <row r="140" spans="1:10" ht="31.5" x14ac:dyDescent="0.25">
      <c r="A140" s="81" t="s">
        <v>231</v>
      </c>
      <c r="B140" s="170">
        <v>871</v>
      </c>
      <c r="C140" s="169" t="s">
        <v>87</v>
      </c>
      <c r="D140" s="169" t="s">
        <v>103</v>
      </c>
      <c r="E140" s="169" t="s">
        <v>81</v>
      </c>
      <c r="F140" s="170">
        <v>2</v>
      </c>
      <c r="G140" s="169" t="s">
        <v>83</v>
      </c>
      <c r="H140" s="169" t="s">
        <v>232</v>
      </c>
      <c r="I140" s="170"/>
      <c r="J140" s="155">
        <f>J141</f>
        <v>5000</v>
      </c>
    </row>
    <row r="141" spans="1:10" ht="31.5" x14ac:dyDescent="0.25">
      <c r="A141" s="74" t="s">
        <v>90</v>
      </c>
      <c r="B141" s="170">
        <v>871</v>
      </c>
      <c r="C141" s="169" t="s">
        <v>87</v>
      </c>
      <c r="D141" s="169" t="s">
        <v>103</v>
      </c>
      <c r="E141" s="169" t="s">
        <v>81</v>
      </c>
      <c r="F141" s="170">
        <v>2</v>
      </c>
      <c r="G141" s="169" t="s">
        <v>83</v>
      </c>
      <c r="H141" s="169" t="s">
        <v>232</v>
      </c>
      <c r="I141" s="170">
        <v>240</v>
      </c>
      <c r="J141" s="155">
        <v>5000</v>
      </c>
    </row>
    <row r="142" spans="1:10" ht="63" x14ac:dyDescent="0.25">
      <c r="A142" s="74" t="s">
        <v>233</v>
      </c>
      <c r="B142" s="170">
        <v>871</v>
      </c>
      <c r="C142" s="169" t="s">
        <v>87</v>
      </c>
      <c r="D142" s="169" t="s">
        <v>103</v>
      </c>
      <c r="E142" s="169" t="s">
        <v>81</v>
      </c>
      <c r="F142" s="170">
        <v>3</v>
      </c>
      <c r="G142" s="169" t="s">
        <v>83</v>
      </c>
      <c r="H142" s="169" t="s">
        <v>84</v>
      </c>
      <c r="I142" s="170"/>
      <c r="J142" s="155">
        <f>J143</f>
        <v>461231.72</v>
      </c>
    </row>
    <row r="143" spans="1:10" ht="31.5" x14ac:dyDescent="0.25">
      <c r="A143" s="74" t="s">
        <v>234</v>
      </c>
      <c r="B143" s="170">
        <v>871</v>
      </c>
      <c r="C143" s="169" t="s">
        <v>87</v>
      </c>
      <c r="D143" s="169" t="s">
        <v>103</v>
      </c>
      <c r="E143" s="169" t="s">
        <v>81</v>
      </c>
      <c r="F143" s="170">
        <v>3</v>
      </c>
      <c r="G143" s="169" t="s">
        <v>83</v>
      </c>
      <c r="H143" s="169" t="s">
        <v>235</v>
      </c>
      <c r="I143" s="170"/>
      <c r="J143" s="155">
        <f>J144</f>
        <v>461231.72</v>
      </c>
    </row>
    <row r="144" spans="1:10" ht="31.5" x14ac:dyDescent="0.25">
      <c r="A144" s="74" t="s">
        <v>90</v>
      </c>
      <c r="B144" s="170">
        <v>871</v>
      </c>
      <c r="C144" s="169" t="s">
        <v>87</v>
      </c>
      <c r="D144" s="169" t="s">
        <v>103</v>
      </c>
      <c r="E144" s="169" t="s">
        <v>81</v>
      </c>
      <c r="F144" s="170">
        <v>3</v>
      </c>
      <c r="G144" s="169" t="s">
        <v>83</v>
      </c>
      <c r="H144" s="169" t="s">
        <v>235</v>
      </c>
      <c r="I144" s="170">
        <v>240</v>
      </c>
      <c r="J144" s="155">
        <v>461231.72</v>
      </c>
    </row>
    <row r="145" spans="1:10" x14ac:dyDescent="0.25">
      <c r="A145" s="74" t="s">
        <v>239</v>
      </c>
      <c r="B145" s="170">
        <v>871</v>
      </c>
      <c r="C145" s="169" t="s">
        <v>87</v>
      </c>
      <c r="D145" s="169" t="s">
        <v>103</v>
      </c>
      <c r="E145" s="169" t="s">
        <v>81</v>
      </c>
      <c r="F145" s="170">
        <v>4</v>
      </c>
      <c r="G145" s="169" t="s">
        <v>83</v>
      </c>
      <c r="H145" s="169" t="s">
        <v>84</v>
      </c>
      <c r="I145" s="170"/>
      <c r="J145" s="155">
        <f>J146</f>
        <v>260000</v>
      </c>
    </row>
    <row r="146" spans="1:10" x14ac:dyDescent="0.25">
      <c r="A146" s="74" t="s">
        <v>239</v>
      </c>
      <c r="B146" s="170">
        <v>871</v>
      </c>
      <c r="C146" s="169" t="s">
        <v>87</v>
      </c>
      <c r="D146" s="169" t="s">
        <v>103</v>
      </c>
      <c r="E146" s="169" t="s">
        <v>81</v>
      </c>
      <c r="F146" s="170">
        <v>4</v>
      </c>
      <c r="G146" s="169" t="s">
        <v>83</v>
      </c>
      <c r="H146" s="169" t="s">
        <v>240</v>
      </c>
      <c r="I146" s="170"/>
      <c r="J146" s="155">
        <f>J147</f>
        <v>260000</v>
      </c>
    </row>
    <row r="147" spans="1:10" ht="31.5" x14ac:dyDescent="0.25">
      <c r="A147" s="74" t="s">
        <v>90</v>
      </c>
      <c r="B147" s="170">
        <v>871</v>
      </c>
      <c r="C147" s="169" t="s">
        <v>87</v>
      </c>
      <c r="D147" s="169" t="s">
        <v>103</v>
      </c>
      <c r="E147" s="169" t="s">
        <v>81</v>
      </c>
      <c r="F147" s="170">
        <v>4</v>
      </c>
      <c r="G147" s="169" t="s">
        <v>83</v>
      </c>
      <c r="H147" s="169" t="s">
        <v>240</v>
      </c>
      <c r="I147" s="170">
        <v>240</v>
      </c>
      <c r="J147" s="155">
        <v>260000</v>
      </c>
    </row>
    <row r="148" spans="1:10" ht="31.5" x14ac:dyDescent="0.25">
      <c r="A148" s="74" t="s">
        <v>236</v>
      </c>
      <c r="B148" s="170">
        <v>871</v>
      </c>
      <c r="C148" s="169" t="s">
        <v>87</v>
      </c>
      <c r="D148" s="169" t="s">
        <v>103</v>
      </c>
      <c r="E148" s="169">
        <v>97</v>
      </c>
      <c r="F148" s="170">
        <v>0</v>
      </c>
      <c r="G148" s="169" t="s">
        <v>83</v>
      </c>
      <c r="H148" s="169" t="s">
        <v>84</v>
      </c>
      <c r="I148" s="170"/>
      <c r="J148" s="155">
        <f>J149</f>
        <v>929600</v>
      </c>
    </row>
    <row r="149" spans="1:10" ht="63" x14ac:dyDescent="0.25">
      <c r="A149" s="74" t="s">
        <v>166</v>
      </c>
      <c r="B149" s="170">
        <v>871</v>
      </c>
      <c r="C149" s="169" t="s">
        <v>87</v>
      </c>
      <c r="D149" s="169" t="s">
        <v>103</v>
      </c>
      <c r="E149" s="169">
        <v>97</v>
      </c>
      <c r="F149" s="170">
        <v>2</v>
      </c>
      <c r="G149" s="169" t="s">
        <v>83</v>
      </c>
      <c r="H149" s="169" t="s">
        <v>84</v>
      </c>
      <c r="I149" s="170"/>
      <c r="J149" s="155">
        <f>J150+J152</f>
        <v>929600</v>
      </c>
    </row>
    <row r="150" spans="1:10" ht="63" x14ac:dyDescent="0.25">
      <c r="A150" s="74" t="s">
        <v>237</v>
      </c>
      <c r="B150" s="170">
        <v>871</v>
      </c>
      <c r="C150" s="169" t="s">
        <v>87</v>
      </c>
      <c r="D150" s="169" t="s">
        <v>103</v>
      </c>
      <c r="E150" s="169" t="s">
        <v>168</v>
      </c>
      <c r="F150" s="170">
        <v>2</v>
      </c>
      <c r="G150" s="169" t="s">
        <v>83</v>
      </c>
      <c r="H150" s="169" t="s">
        <v>238</v>
      </c>
      <c r="I150" s="170"/>
      <c r="J150" s="155">
        <f>J151</f>
        <v>39500</v>
      </c>
    </row>
    <row r="151" spans="1:10" x14ac:dyDescent="0.25">
      <c r="A151" s="77" t="s">
        <v>171</v>
      </c>
      <c r="B151" s="170">
        <v>871</v>
      </c>
      <c r="C151" s="169" t="s">
        <v>87</v>
      </c>
      <c r="D151" s="169" t="s">
        <v>103</v>
      </c>
      <c r="E151" s="169" t="s">
        <v>168</v>
      </c>
      <c r="F151" s="170">
        <v>2</v>
      </c>
      <c r="G151" s="169" t="s">
        <v>83</v>
      </c>
      <c r="H151" s="169" t="s">
        <v>238</v>
      </c>
      <c r="I151" s="170">
        <v>540</v>
      </c>
      <c r="J151" s="155">
        <v>39500</v>
      </c>
    </row>
    <row r="152" spans="1:10" ht="141.75" x14ac:dyDescent="0.25">
      <c r="A152" s="74" t="s">
        <v>437</v>
      </c>
      <c r="B152" s="170">
        <v>871</v>
      </c>
      <c r="C152" s="169" t="s">
        <v>87</v>
      </c>
      <c r="D152" s="169" t="s">
        <v>103</v>
      </c>
      <c r="E152" s="169" t="s">
        <v>168</v>
      </c>
      <c r="F152" s="170">
        <v>2</v>
      </c>
      <c r="G152" s="169" t="s">
        <v>83</v>
      </c>
      <c r="H152" s="169" t="s">
        <v>438</v>
      </c>
      <c r="I152" s="170"/>
      <c r="J152" s="155">
        <f>J153</f>
        <v>890100</v>
      </c>
    </row>
    <row r="153" spans="1:10" x14ac:dyDescent="0.25">
      <c r="A153" s="77" t="s">
        <v>171</v>
      </c>
      <c r="B153" s="170">
        <v>871</v>
      </c>
      <c r="C153" s="169" t="s">
        <v>87</v>
      </c>
      <c r="D153" s="169" t="s">
        <v>103</v>
      </c>
      <c r="E153" s="169" t="s">
        <v>168</v>
      </c>
      <c r="F153" s="170">
        <v>2</v>
      </c>
      <c r="G153" s="169" t="s">
        <v>83</v>
      </c>
      <c r="H153" s="169" t="s">
        <v>438</v>
      </c>
      <c r="I153" s="170">
        <v>540</v>
      </c>
      <c r="J153" s="155">
        <v>890100</v>
      </c>
    </row>
    <row r="154" spans="1:10" x14ac:dyDescent="0.25">
      <c r="A154" s="79" t="s">
        <v>124</v>
      </c>
      <c r="B154" s="170">
        <v>871</v>
      </c>
      <c r="C154" s="169" t="s">
        <v>98</v>
      </c>
      <c r="D154" s="170" t="s">
        <v>23</v>
      </c>
      <c r="E154" s="169"/>
      <c r="F154" s="170"/>
      <c r="G154" s="169"/>
      <c r="H154" s="169"/>
      <c r="I154" s="170"/>
      <c r="J154" s="155">
        <f>J155+J175</f>
        <v>30333712.979999997</v>
      </c>
    </row>
    <row r="155" spans="1:10" x14ac:dyDescent="0.25">
      <c r="A155" s="73" t="s">
        <v>127</v>
      </c>
      <c r="B155" s="169" t="s">
        <v>57</v>
      </c>
      <c r="C155" s="169" t="s">
        <v>98</v>
      </c>
      <c r="D155" s="169" t="s">
        <v>115</v>
      </c>
      <c r="E155" s="169"/>
      <c r="F155" s="170"/>
      <c r="G155" s="169"/>
      <c r="H155" s="169"/>
      <c r="I155" s="170"/>
      <c r="J155" s="155">
        <f>J156</f>
        <v>30303712.979999997</v>
      </c>
    </row>
    <row r="156" spans="1:10" ht="47.25" x14ac:dyDescent="0.25">
      <c r="A156" s="73" t="s">
        <v>241</v>
      </c>
      <c r="B156" s="169" t="s">
        <v>57</v>
      </c>
      <c r="C156" s="169" t="s">
        <v>98</v>
      </c>
      <c r="D156" s="169" t="s">
        <v>115</v>
      </c>
      <c r="E156" s="169" t="s">
        <v>87</v>
      </c>
      <c r="F156" s="170">
        <v>0</v>
      </c>
      <c r="G156" s="169" t="s">
        <v>83</v>
      </c>
      <c r="H156" s="169" t="s">
        <v>84</v>
      </c>
      <c r="I156" s="170"/>
      <c r="J156" s="155">
        <f>J157</f>
        <v>30303712.979999997</v>
      </c>
    </row>
    <row r="157" spans="1:10" ht="47.25" x14ac:dyDescent="0.25">
      <c r="A157" s="74" t="s">
        <v>242</v>
      </c>
      <c r="B157" s="169" t="s">
        <v>57</v>
      </c>
      <c r="C157" s="169" t="s">
        <v>98</v>
      </c>
      <c r="D157" s="169" t="s">
        <v>115</v>
      </c>
      <c r="E157" s="169" t="s">
        <v>87</v>
      </c>
      <c r="F157" s="170">
        <v>1</v>
      </c>
      <c r="G157" s="169" t="s">
        <v>83</v>
      </c>
      <c r="H157" s="169" t="s">
        <v>84</v>
      </c>
      <c r="I157" s="170"/>
      <c r="J157" s="155">
        <f>J158+J161+J163+J165+J167+J171+J173+J169</f>
        <v>30303712.979999997</v>
      </c>
    </row>
    <row r="158" spans="1:10" x14ac:dyDescent="0.25">
      <c r="A158" s="74" t="s">
        <v>243</v>
      </c>
      <c r="B158" s="169" t="s">
        <v>57</v>
      </c>
      <c r="C158" s="169" t="s">
        <v>98</v>
      </c>
      <c r="D158" s="169" t="s">
        <v>115</v>
      </c>
      <c r="E158" s="169" t="s">
        <v>87</v>
      </c>
      <c r="F158" s="170">
        <v>1</v>
      </c>
      <c r="G158" s="169" t="s">
        <v>83</v>
      </c>
      <c r="H158" s="169" t="s">
        <v>244</v>
      </c>
      <c r="I158" s="170"/>
      <c r="J158" s="155">
        <f>J159+J160</f>
        <v>17872486.509999998</v>
      </c>
    </row>
    <row r="159" spans="1:10" ht="31.5" x14ac:dyDescent="0.25">
      <c r="A159" s="74" t="s">
        <v>90</v>
      </c>
      <c r="B159" s="169" t="s">
        <v>57</v>
      </c>
      <c r="C159" s="169" t="s">
        <v>98</v>
      </c>
      <c r="D159" s="169" t="s">
        <v>115</v>
      </c>
      <c r="E159" s="169" t="s">
        <v>87</v>
      </c>
      <c r="F159" s="170">
        <v>1</v>
      </c>
      <c r="G159" s="169" t="s">
        <v>83</v>
      </c>
      <c r="H159" s="169" t="s">
        <v>244</v>
      </c>
      <c r="I159" s="170">
        <v>240</v>
      </c>
      <c r="J159" s="155">
        <f>15200000+2672486.51</f>
        <v>17872486.509999998</v>
      </c>
    </row>
    <row r="160" spans="1:10" hidden="1" x14ac:dyDescent="0.25">
      <c r="A160" s="74" t="s">
        <v>114</v>
      </c>
      <c r="B160" s="169" t="s">
        <v>57</v>
      </c>
      <c r="C160" s="169" t="s">
        <v>98</v>
      </c>
      <c r="D160" s="169" t="s">
        <v>115</v>
      </c>
      <c r="E160" s="169" t="s">
        <v>87</v>
      </c>
      <c r="F160" s="170">
        <v>1</v>
      </c>
      <c r="G160" s="169" t="s">
        <v>83</v>
      </c>
      <c r="H160" s="169" t="s">
        <v>244</v>
      </c>
      <c r="I160" s="170">
        <v>410</v>
      </c>
      <c r="J160" s="155"/>
    </row>
    <row r="161" spans="1:10" hidden="1" x14ac:dyDescent="0.25">
      <c r="A161" s="74" t="s">
        <v>245</v>
      </c>
      <c r="B161" s="169" t="s">
        <v>57</v>
      </c>
      <c r="C161" s="169" t="s">
        <v>98</v>
      </c>
      <c r="D161" s="169" t="s">
        <v>115</v>
      </c>
      <c r="E161" s="169" t="s">
        <v>87</v>
      </c>
      <c r="F161" s="170">
        <v>1</v>
      </c>
      <c r="G161" s="169" t="s">
        <v>83</v>
      </c>
      <c r="H161" s="169" t="s">
        <v>246</v>
      </c>
      <c r="I161" s="170"/>
      <c r="J161" s="155">
        <f>J162</f>
        <v>0</v>
      </c>
    </row>
    <row r="162" spans="1:10" ht="31.5" hidden="1" x14ac:dyDescent="0.25">
      <c r="A162" s="74" t="s">
        <v>90</v>
      </c>
      <c r="B162" s="169" t="s">
        <v>57</v>
      </c>
      <c r="C162" s="169" t="s">
        <v>98</v>
      </c>
      <c r="D162" s="169" t="s">
        <v>115</v>
      </c>
      <c r="E162" s="169" t="s">
        <v>87</v>
      </c>
      <c r="F162" s="170">
        <v>1</v>
      </c>
      <c r="G162" s="169" t="s">
        <v>83</v>
      </c>
      <c r="H162" s="169" t="s">
        <v>246</v>
      </c>
      <c r="I162" s="170">
        <v>240</v>
      </c>
      <c r="J162" s="155"/>
    </row>
    <row r="163" spans="1:10" hidden="1" x14ac:dyDescent="0.25">
      <c r="A163" s="74" t="s">
        <v>247</v>
      </c>
      <c r="B163" s="170">
        <v>871</v>
      </c>
      <c r="C163" s="169" t="s">
        <v>98</v>
      </c>
      <c r="D163" s="169" t="s">
        <v>115</v>
      </c>
      <c r="E163" s="169" t="s">
        <v>87</v>
      </c>
      <c r="F163" s="170">
        <v>1</v>
      </c>
      <c r="G163" s="169" t="s">
        <v>83</v>
      </c>
      <c r="H163" s="169" t="s">
        <v>248</v>
      </c>
      <c r="I163" s="170"/>
      <c r="J163" s="155">
        <f>J164</f>
        <v>0</v>
      </c>
    </row>
    <row r="164" spans="1:10" hidden="1" x14ac:dyDescent="0.25">
      <c r="A164" s="74" t="s">
        <v>114</v>
      </c>
      <c r="B164" s="170">
        <v>871</v>
      </c>
      <c r="C164" s="169" t="s">
        <v>98</v>
      </c>
      <c r="D164" s="169" t="s">
        <v>115</v>
      </c>
      <c r="E164" s="169" t="s">
        <v>87</v>
      </c>
      <c r="F164" s="170">
        <v>1</v>
      </c>
      <c r="G164" s="169" t="s">
        <v>83</v>
      </c>
      <c r="H164" s="169" t="s">
        <v>248</v>
      </c>
      <c r="I164" s="170">
        <v>410</v>
      </c>
      <c r="J164" s="155"/>
    </row>
    <row r="165" spans="1:10" ht="31.5" x14ac:dyDescent="0.25">
      <c r="A165" s="74" t="s">
        <v>249</v>
      </c>
      <c r="B165" s="170">
        <v>871</v>
      </c>
      <c r="C165" s="169" t="s">
        <v>98</v>
      </c>
      <c r="D165" s="169" t="s">
        <v>115</v>
      </c>
      <c r="E165" s="169" t="s">
        <v>87</v>
      </c>
      <c r="F165" s="170">
        <v>1</v>
      </c>
      <c r="G165" s="169" t="s">
        <v>83</v>
      </c>
      <c r="H165" s="169" t="s">
        <v>250</v>
      </c>
      <c r="I165" s="170"/>
      <c r="J165" s="155">
        <f>J166</f>
        <v>50000</v>
      </c>
    </row>
    <row r="166" spans="1:10" ht="31.5" x14ac:dyDescent="0.25">
      <c r="A166" s="74" t="s">
        <v>90</v>
      </c>
      <c r="B166" s="170">
        <v>871</v>
      </c>
      <c r="C166" s="169" t="s">
        <v>98</v>
      </c>
      <c r="D166" s="169" t="s">
        <v>115</v>
      </c>
      <c r="E166" s="169" t="s">
        <v>87</v>
      </c>
      <c r="F166" s="170">
        <v>1</v>
      </c>
      <c r="G166" s="169" t="s">
        <v>83</v>
      </c>
      <c r="H166" s="169" t="s">
        <v>250</v>
      </c>
      <c r="I166" s="170">
        <v>240</v>
      </c>
      <c r="J166" s="155">
        <v>50000</v>
      </c>
    </row>
    <row r="167" spans="1:10" hidden="1" x14ac:dyDescent="0.25">
      <c r="A167" s="74" t="s">
        <v>439</v>
      </c>
      <c r="B167" s="170">
        <v>871</v>
      </c>
      <c r="C167" s="169" t="s">
        <v>98</v>
      </c>
      <c r="D167" s="169" t="s">
        <v>115</v>
      </c>
      <c r="E167" s="169" t="s">
        <v>87</v>
      </c>
      <c r="F167" s="170">
        <v>1</v>
      </c>
      <c r="G167" s="169" t="s">
        <v>83</v>
      </c>
      <c r="H167" s="169" t="s">
        <v>440</v>
      </c>
      <c r="I167" s="170"/>
      <c r="J167" s="155">
        <f>J168</f>
        <v>0</v>
      </c>
    </row>
    <row r="168" spans="1:10" hidden="1" x14ac:dyDescent="0.25">
      <c r="A168" s="74" t="s">
        <v>114</v>
      </c>
      <c r="B168" s="170">
        <v>871</v>
      </c>
      <c r="C168" s="169" t="s">
        <v>98</v>
      </c>
      <c r="D168" s="169" t="s">
        <v>115</v>
      </c>
      <c r="E168" s="169" t="s">
        <v>87</v>
      </c>
      <c r="F168" s="170">
        <v>1</v>
      </c>
      <c r="G168" s="169" t="s">
        <v>83</v>
      </c>
      <c r="H168" s="169" t="s">
        <v>440</v>
      </c>
      <c r="I168" s="170">
        <v>410</v>
      </c>
      <c r="J168" s="155">
        <v>0</v>
      </c>
    </row>
    <row r="169" spans="1:10" x14ac:dyDescent="0.25">
      <c r="A169" s="74" t="s">
        <v>251</v>
      </c>
      <c r="B169" s="170">
        <v>871</v>
      </c>
      <c r="C169" s="169" t="s">
        <v>98</v>
      </c>
      <c r="D169" s="169" t="s">
        <v>115</v>
      </c>
      <c r="E169" s="169" t="s">
        <v>87</v>
      </c>
      <c r="F169" s="170">
        <v>1</v>
      </c>
      <c r="G169" s="169" t="s">
        <v>83</v>
      </c>
      <c r="H169" s="169" t="s">
        <v>252</v>
      </c>
      <c r="I169" s="170"/>
      <c r="J169" s="155">
        <f>J170</f>
        <v>9722416.9499999993</v>
      </c>
    </row>
    <row r="170" spans="1:10" ht="31.5" x14ac:dyDescent="0.25">
      <c r="A170" s="74" t="s">
        <v>90</v>
      </c>
      <c r="B170" s="170">
        <v>871</v>
      </c>
      <c r="C170" s="169" t="s">
        <v>98</v>
      </c>
      <c r="D170" s="169" t="s">
        <v>115</v>
      </c>
      <c r="E170" s="169" t="s">
        <v>87</v>
      </c>
      <c r="F170" s="170">
        <v>1</v>
      </c>
      <c r="G170" s="169" t="s">
        <v>83</v>
      </c>
      <c r="H170" s="169" t="s">
        <v>252</v>
      </c>
      <c r="I170" s="170">
        <v>240</v>
      </c>
      <c r="J170" s="155">
        <v>9722416.9499999993</v>
      </c>
    </row>
    <row r="171" spans="1:10" hidden="1" x14ac:dyDescent="0.25">
      <c r="A171" s="74" t="s">
        <v>253</v>
      </c>
      <c r="B171" s="170">
        <v>871</v>
      </c>
      <c r="C171" s="169" t="s">
        <v>98</v>
      </c>
      <c r="D171" s="169" t="s">
        <v>115</v>
      </c>
      <c r="E171" s="169" t="s">
        <v>87</v>
      </c>
      <c r="F171" s="170">
        <v>1</v>
      </c>
      <c r="G171" s="169" t="s">
        <v>83</v>
      </c>
      <c r="H171" s="169" t="s">
        <v>254</v>
      </c>
      <c r="I171" s="170"/>
      <c r="J171" s="155">
        <f>J172</f>
        <v>0</v>
      </c>
    </row>
    <row r="172" spans="1:10" hidden="1" x14ac:dyDescent="0.25">
      <c r="A172" s="74" t="s">
        <v>114</v>
      </c>
      <c r="B172" s="170">
        <v>871</v>
      </c>
      <c r="C172" s="169" t="s">
        <v>98</v>
      </c>
      <c r="D172" s="169" t="s">
        <v>115</v>
      </c>
      <c r="E172" s="169" t="s">
        <v>87</v>
      </c>
      <c r="F172" s="170">
        <v>1</v>
      </c>
      <c r="G172" s="169" t="s">
        <v>83</v>
      </c>
      <c r="H172" s="169" t="s">
        <v>254</v>
      </c>
      <c r="I172" s="170">
        <v>410</v>
      </c>
      <c r="J172" s="155"/>
    </row>
    <row r="173" spans="1:10" ht="31.5" x14ac:dyDescent="0.25">
      <c r="A173" s="74" t="s">
        <v>255</v>
      </c>
      <c r="B173" s="170">
        <v>871</v>
      </c>
      <c r="C173" s="169" t="s">
        <v>98</v>
      </c>
      <c r="D173" s="169" t="s">
        <v>115</v>
      </c>
      <c r="E173" s="169" t="s">
        <v>87</v>
      </c>
      <c r="F173" s="170">
        <v>1</v>
      </c>
      <c r="G173" s="169" t="s">
        <v>83</v>
      </c>
      <c r="H173" s="169" t="s">
        <v>256</v>
      </c>
      <c r="I173" s="170"/>
      <c r="J173" s="155">
        <f>J174</f>
        <v>2658809.52</v>
      </c>
    </row>
    <row r="174" spans="1:10" ht="31.5" x14ac:dyDescent="0.25">
      <c r="A174" s="74" t="s">
        <v>90</v>
      </c>
      <c r="B174" s="170">
        <v>871</v>
      </c>
      <c r="C174" s="169" t="s">
        <v>98</v>
      </c>
      <c r="D174" s="169" t="s">
        <v>115</v>
      </c>
      <c r="E174" s="169" t="s">
        <v>87</v>
      </c>
      <c r="F174" s="170">
        <v>1</v>
      </c>
      <c r="G174" s="169" t="s">
        <v>83</v>
      </c>
      <c r="H174" s="169" t="s">
        <v>256</v>
      </c>
      <c r="I174" s="170">
        <v>240</v>
      </c>
      <c r="J174" s="155">
        <v>2658809.52</v>
      </c>
    </row>
    <row r="175" spans="1:10" x14ac:dyDescent="0.25">
      <c r="A175" s="73" t="s">
        <v>130</v>
      </c>
      <c r="B175" s="170">
        <v>871</v>
      </c>
      <c r="C175" s="169" t="s">
        <v>98</v>
      </c>
      <c r="D175" s="169" t="s">
        <v>110</v>
      </c>
      <c r="E175" s="169"/>
      <c r="F175" s="169"/>
      <c r="G175" s="169"/>
      <c r="H175" s="169"/>
      <c r="I175" s="170" t="s">
        <v>149</v>
      </c>
      <c r="J175" s="154">
        <f>J176</f>
        <v>30000</v>
      </c>
    </row>
    <row r="176" spans="1:10" ht="63" x14ac:dyDescent="0.25">
      <c r="A176" s="74" t="s">
        <v>258</v>
      </c>
      <c r="B176" s="170">
        <v>871</v>
      </c>
      <c r="C176" s="169" t="s">
        <v>98</v>
      </c>
      <c r="D176" s="169" t="s">
        <v>110</v>
      </c>
      <c r="E176" s="169" t="s">
        <v>98</v>
      </c>
      <c r="F176" s="170">
        <v>0</v>
      </c>
      <c r="G176" s="169" t="s">
        <v>83</v>
      </c>
      <c r="H176" s="169" t="s">
        <v>84</v>
      </c>
      <c r="I176" s="170"/>
      <c r="J176" s="155">
        <f>J177</f>
        <v>30000</v>
      </c>
    </row>
    <row r="177" spans="1:10" x14ac:dyDescent="0.25">
      <c r="A177" s="74" t="s">
        <v>260</v>
      </c>
      <c r="B177" s="169" t="s">
        <v>57</v>
      </c>
      <c r="C177" s="169" t="s">
        <v>98</v>
      </c>
      <c r="D177" s="169" t="s">
        <v>110</v>
      </c>
      <c r="E177" s="169" t="s">
        <v>98</v>
      </c>
      <c r="F177" s="170">
        <v>0</v>
      </c>
      <c r="G177" s="169" t="s">
        <v>83</v>
      </c>
      <c r="H177" s="169" t="s">
        <v>261</v>
      </c>
      <c r="I177" s="170"/>
      <c r="J177" s="155">
        <f>J178</f>
        <v>30000</v>
      </c>
    </row>
    <row r="178" spans="1:10" ht="47.25" x14ac:dyDescent="0.25">
      <c r="A178" s="74" t="s">
        <v>259</v>
      </c>
      <c r="B178" s="169" t="s">
        <v>57</v>
      </c>
      <c r="C178" s="169" t="s">
        <v>98</v>
      </c>
      <c r="D178" s="169" t="s">
        <v>110</v>
      </c>
      <c r="E178" s="169" t="s">
        <v>98</v>
      </c>
      <c r="F178" s="170">
        <v>0</v>
      </c>
      <c r="G178" s="169" t="s">
        <v>83</v>
      </c>
      <c r="H178" s="169" t="s">
        <v>261</v>
      </c>
      <c r="I178" s="170">
        <v>810</v>
      </c>
      <c r="J178" s="155">
        <v>30000</v>
      </c>
    </row>
    <row r="179" spans="1:10" x14ac:dyDescent="0.25">
      <c r="A179" s="79" t="s">
        <v>477</v>
      </c>
      <c r="B179" s="169" t="s">
        <v>57</v>
      </c>
      <c r="C179" s="169" t="s">
        <v>99</v>
      </c>
      <c r="D179" s="170" t="s">
        <v>23</v>
      </c>
      <c r="E179" s="169"/>
      <c r="F179" s="170"/>
      <c r="G179" s="169"/>
      <c r="H179" s="169"/>
      <c r="I179" s="170"/>
      <c r="J179" s="155">
        <f>J180+J192+J231</f>
        <v>57029709.329999998</v>
      </c>
    </row>
    <row r="180" spans="1:10" x14ac:dyDescent="0.25">
      <c r="A180" s="73" t="s">
        <v>131</v>
      </c>
      <c r="B180" s="169" t="s">
        <v>57</v>
      </c>
      <c r="C180" s="169" t="s">
        <v>99</v>
      </c>
      <c r="D180" s="170" t="s">
        <v>80</v>
      </c>
      <c r="E180" s="169" t="s">
        <v>83</v>
      </c>
      <c r="F180" s="170">
        <v>0</v>
      </c>
      <c r="G180" s="169" t="s">
        <v>83</v>
      </c>
      <c r="H180" s="169" t="s">
        <v>84</v>
      </c>
      <c r="I180" s="170"/>
      <c r="J180" s="155">
        <f>J181+J188</f>
        <v>1564342.02</v>
      </c>
    </row>
    <row r="181" spans="1:10" ht="47.25" x14ac:dyDescent="0.25">
      <c r="A181" s="74" t="s">
        <v>262</v>
      </c>
      <c r="B181" s="169" t="s">
        <v>57</v>
      </c>
      <c r="C181" s="169" t="s">
        <v>99</v>
      </c>
      <c r="D181" s="169" t="s">
        <v>80</v>
      </c>
      <c r="E181" s="169" t="s">
        <v>99</v>
      </c>
      <c r="F181" s="170">
        <v>0</v>
      </c>
      <c r="G181" s="169" t="s">
        <v>83</v>
      </c>
      <c r="H181" s="169" t="s">
        <v>84</v>
      </c>
      <c r="I181" s="170"/>
      <c r="J181" s="155">
        <f>J182+J185</f>
        <v>50000</v>
      </c>
    </row>
    <row r="182" spans="1:10" ht="31.5" x14ac:dyDescent="0.25">
      <c r="A182" s="74" t="s">
        <v>263</v>
      </c>
      <c r="B182" s="169" t="s">
        <v>57</v>
      </c>
      <c r="C182" s="169" t="s">
        <v>99</v>
      </c>
      <c r="D182" s="169" t="s">
        <v>80</v>
      </c>
      <c r="E182" s="169" t="s">
        <v>99</v>
      </c>
      <c r="F182" s="170">
        <v>1</v>
      </c>
      <c r="G182" s="169" t="s">
        <v>83</v>
      </c>
      <c r="H182" s="169" t="s">
        <v>84</v>
      </c>
      <c r="I182" s="170"/>
      <c r="J182" s="155">
        <f>J183</f>
        <v>50000</v>
      </c>
    </row>
    <row r="183" spans="1:10" x14ac:dyDescent="0.25">
      <c r="A183" s="74" t="s">
        <v>264</v>
      </c>
      <c r="B183" s="169" t="s">
        <v>57</v>
      </c>
      <c r="C183" s="169" t="s">
        <v>99</v>
      </c>
      <c r="D183" s="169" t="s">
        <v>80</v>
      </c>
      <c r="E183" s="169" t="s">
        <v>99</v>
      </c>
      <c r="F183" s="170">
        <v>1</v>
      </c>
      <c r="G183" s="169" t="s">
        <v>83</v>
      </c>
      <c r="H183" s="169" t="s">
        <v>265</v>
      </c>
      <c r="I183" s="170"/>
      <c r="J183" s="155">
        <f>J184</f>
        <v>50000</v>
      </c>
    </row>
    <row r="184" spans="1:10" ht="31.5" x14ac:dyDescent="0.25">
      <c r="A184" s="74" t="s">
        <v>90</v>
      </c>
      <c r="B184" s="169" t="s">
        <v>57</v>
      </c>
      <c r="C184" s="169" t="s">
        <v>99</v>
      </c>
      <c r="D184" s="169" t="s">
        <v>80</v>
      </c>
      <c r="E184" s="169" t="s">
        <v>99</v>
      </c>
      <c r="F184" s="170">
        <v>1</v>
      </c>
      <c r="G184" s="169" t="s">
        <v>83</v>
      </c>
      <c r="H184" s="169" t="s">
        <v>265</v>
      </c>
      <c r="I184" s="170">
        <v>240</v>
      </c>
      <c r="J184" s="155">
        <v>50000</v>
      </c>
    </row>
    <row r="185" spans="1:10" ht="47.25" hidden="1" x14ac:dyDescent="0.25">
      <c r="A185" s="74" t="s">
        <v>267</v>
      </c>
      <c r="B185" s="169" t="s">
        <v>57</v>
      </c>
      <c r="C185" s="169" t="s">
        <v>99</v>
      </c>
      <c r="D185" s="169" t="s">
        <v>80</v>
      </c>
      <c r="E185" s="169" t="s">
        <v>99</v>
      </c>
      <c r="F185" s="170">
        <v>6</v>
      </c>
      <c r="G185" s="169" t="s">
        <v>83</v>
      </c>
      <c r="H185" s="169" t="s">
        <v>84</v>
      </c>
      <c r="I185" s="170"/>
      <c r="J185" s="155">
        <f>J186</f>
        <v>0</v>
      </c>
    </row>
    <row r="186" spans="1:10" hidden="1" x14ac:dyDescent="0.25">
      <c r="A186" s="74" t="s">
        <v>268</v>
      </c>
      <c r="B186" s="169" t="s">
        <v>57</v>
      </c>
      <c r="C186" s="169" t="s">
        <v>99</v>
      </c>
      <c r="D186" s="169" t="s">
        <v>80</v>
      </c>
      <c r="E186" s="169" t="s">
        <v>99</v>
      </c>
      <c r="F186" s="170">
        <v>6</v>
      </c>
      <c r="G186" s="169" t="s">
        <v>83</v>
      </c>
      <c r="H186" s="169" t="s">
        <v>269</v>
      </c>
      <c r="I186" s="170"/>
      <c r="J186" s="155">
        <f>J187</f>
        <v>0</v>
      </c>
    </row>
    <row r="187" spans="1:10" hidden="1" x14ac:dyDescent="0.25">
      <c r="A187" s="74" t="s">
        <v>114</v>
      </c>
      <c r="B187" s="169" t="s">
        <v>57</v>
      </c>
      <c r="C187" s="169" t="s">
        <v>99</v>
      </c>
      <c r="D187" s="169" t="s">
        <v>80</v>
      </c>
      <c r="E187" s="169" t="s">
        <v>99</v>
      </c>
      <c r="F187" s="170">
        <v>6</v>
      </c>
      <c r="G187" s="169" t="s">
        <v>83</v>
      </c>
      <c r="H187" s="169" t="s">
        <v>269</v>
      </c>
      <c r="I187" s="170">
        <v>410</v>
      </c>
      <c r="J187" s="155"/>
    </row>
    <row r="188" spans="1:10" x14ac:dyDescent="0.25">
      <c r="A188" s="74" t="s">
        <v>95</v>
      </c>
      <c r="B188" s="169" t="s">
        <v>57</v>
      </c>
      <c r="C188" s="169" t="s">
        <v>99</v>
      </c>
      <c r="D188" s="170" t="s">
        <v>80</v>
      </c>
      <c r="E188" s="169" t="s">
        <v>96</v>
      </c>
      <c r="F188" s="170">
        <v>0</v>
      </c>
      <c r="G188" s="169" t="s">
        <v>83</v>
      </c>
      <c r="H188" s="169" t="s">
        <v>84</v>
      </c>
      <c r="I188" s="170"/>
      <c r="J188" s="155">
        <f>J189</f>
        <v>1514342.02</v>
      </c>
    </row>
    <row r="189" spans="1:10" x14ac:dyDescent="0.25">
      <c r="A189" s="74" t="s">
        <v>218</v>
      </c>
      <c r="B189" s="169" t="s">
        <v>57</v>
      </c>
      <c r="C189" s="169" t="s">
        <v>99</v>
      </c>
      <c r="D189" s="170" t="s">
        <v>80</v>
      </c>
      <c r="E189" s="169" t="s">
        <v>96</v>
      </c>
      <c r="F189" s="170">
        <v>9</v>
      </c>
      <c r="G189" s="169" t="s">
        <v>83</v>
      </c>
      <c r="H189" s="169" t="s">
        <v>84</v>
      </c>
      <c r="I189" s="170"/>
      <c r="J189" s="155">
        <f>J190</f>
        <v>1514342.02</v>
      </c>
    </row>
    <row r="190" spans="1:10" ht="47.25" x14ac:dyDescent="0.25">
      <c r="A190" s="74" t="s">
        <v>270</v>
      </c>
      <c r="B190" s="169" t="s">
        <v>57</v>
      </c>
      <c r="C190" s="169" t="s">
        <v>99</v>
      </c>
      <c r="D190" s="170" t="s">
        <v>80</v>
      </c>
      <c r="E190" s="169" t="s">
        <v>96</v>
      </c>
      <c r="F190" s="170">
        <v>9</v>
      </c>
      <c r="G190" s="169" t="s">
        <v>83</v>
      </c>
      <c r="H190" s="169" t="s">
        <v>271</v>
      </c>
      <c r="I190" s="170"/>
      <c r="J190" s="155">
        <f>J191</f>
        <v>1514342.02</v>
      </c>
    </row>
    <row r="191" spans="1:10" ht="31.5" x14ac:dyDescent="0.25">
      <c r="A191" s="74" t="s">
        <v>90</v>
      </c>
      <c r="B191" s="169" t="s">
        <v>57</v>
      </c>
      <c r="C191" s="169" t="s">
        <v>99</v>
      </c>
      <c r="D191" s="170" t="s">
        <v>80</v>
      </c>
      <c r="E191" s="169" t="s">
        <v>96</v>
      </c>
      <c r="F191" s="170">
        <v>9</v>
      </c>
      <c r="G191" s="169" t="s">
        <v>83</v>
      </c>
      <c r="H191" s="169" t="s">
        <v>271</v>
      </c>
      <c r="I191" s="170">
        <v>240</v>
      </c>
      <c r="J191" s="155">
        <v>1514342.02</v>
      </c>
    </row>
    <row r="192" spans="1:10" x14ac:dyDescent="0.25">
      <c r="A192" s="73" t="s">
        <v>132</v>
      </c>
      <c r="B192" s="169" t="s">
        <v>57</v>
      </c>
      <c r="C192" s="169" t="s">
        <v>99</v>
      </c>
      <c r="D192" s="170" t="s">
        <v>87</v>
      </c>
      <c r="E192" s="169" t="s">
        <v>148</v>
      </c>
      <c r="F192" s="170"/>
      <c r="G192" s="169"/>
      <c r="H192" s="169"/>
      <c r="I192" s="170"/>
      <c r="J192" s="154">
        <f>J193+J216+J227</f>
        <v>30003840.140000001</v>
      </c>
    </row>
    <row r="193" spans="1:10" ht="47.25" x14ac:dyDescent="0.25">
      <c r="A193" s="73" t="s">
        <v>241</v>
      </c>
      <c r="B193" s="169" t="s">
        <v>57</v>
      </c>
      <c r="C193" s="169" t="s">
        <v>99</v>
      </c>
      <c r="D193" s="169" t="s">
        <v>87</v>
      </c>
      <c r="E193" s="169" t="s">
        <v>87</v>
      </c>
      <c r="F193" s="170">
        <v>0</v>
      </c>
      <c r="G193" s="169" t="s">
        <v>83</v>
      </c>
      <c r="H193" s="169" t="s">
        <v>84</v>
      </c>
      <c r="I193" s="170"/>
      <c r="J193" s="155">
        <f>J194+J199</f>
        <v>29348172.57</v>
      </c>
    </row>
    <row r="194" spans="1:10" ht="31.5" x14ac:dyDescent="0.25">
      <c r="A194" s="74" t="s">
        <v>272</v>
      </c>
      <c r="B194" s="169" t="s">
        <v>57</v>
      </c>
      <c r="C194" s="169" t="s">
        <v>99</v>
      </c>
      <c r="D194" s="169" t="s">
        <v>87</v>
      </c>
      <c r="E194" s="169" t="s">
        <v>87</v>
      </c>
      <c r="F194" s="170">
        <v>2</v>
      </c>
      <c r="G194" s="169" t="s">
        <v>83</v>
      </c>
      <c r="H194" s="169" t="s">
        <v>84</v>
      </c>
      <c r="I194" s="170"/>
      <c r="J194" s="155">
        <f>J195+J197</f>
        <v>8761024.4600000009</v>
      </c>
    </row>
    <row r="195" spans="1:10" x14ac:dyDescent="0.25">
      <c r="A195" s="74" t="s">
        <v>274</v>
      </c>
      <c r="B195" s="169" t="s">
        <v>57</v>
      </c>
      <c r="C195" s="169" t="s">
        <v>99</v>
      </c>
      <c r="D195" s="169" t="s">
        <v>87</v>
      </c>
      <c r="E195" s="169" t="s">
        <v>87</v>
      </c>
      <c r="F195" s="170">
        <v>2</v>
      </c>
      <c r="G195" s="169" t="s">
        <v>83</v>
      </c>
      <c r="H195" s="169" t="s">
        <v>275</v>
      </c>
      <c r="I195" s="170"/>
      <c r="J195" s="155">
        <f>J196</f>
        <v>7761024.46</v>
      </c>
    </row>
    <row r="196" spans="1:10" ht="31.5" x14ac:dyDescent="0.25">
      <c r="A196" s="74" t="s">
        <v>90</v>
      </c>
      <c r="B196" s="169" t="s">
        <v>57</v>
      </c>
      <c r="C196" s="169" t="s">
        <v>99</v>
      </c>
      <c r="D196" s="169" t="s">
        <v>87</v>
      </c>
      <c r="E196" s="169" t="s">
        <v>87</v>
      </c>
      <c r="F196" s="170">
        <v>2</v>
      </c>
      <c r="G196" s="169" t="s">
        <v>83</v>
      </c>
      <c r="H196" s="169" t="s">
        <v>275</v>
      </c>
      <c r="I196" s="170">
        <v>240</v>
      </c>
      <c r="J196" s="155">
        <v>7761024.46</v>
      </c>
    </row>
    <row r="197" spans="1:10" x14ac:dyDescent="0.25">
      <c r="A197" s="74" t="s">
        <v>276</v>
      </c>
      <c r="B197" s="169" t="s">
        <v>57</v>
      </c>
      <c r="C197" s="169" t="s">
        <v>99</v>
      </c>
      <c r="D197" s="169" t="s">
        <v>87</v>
      </c>
      <c r="E197" s="169" t="s">
        <v>87</v>
      </c>
      <c r="F197" s="170">
        <v>2</v>
      </c>
      <c r="G197" s="169" t="s">
        <v>83</v>
      </c>
      <c r="H197" s="169" t="s">
        <v>277</v>
      </c>
      <c r="I197" s="170"/>
      <c r="J197" s="155">
        <f>J198</f>
        <v>1000000</v>
      </c>
    </row>
    <row r="198" spans="1:10" ht="31.5" x14ac:dyDescent="0.25">
      <c r="A198" s="74" t="s">
        <v>90</v>
      </c>
      <c r="B198" s="169" t="s">
        <v>57</v>
      </c>
      <c r="C198" s="169" t="s">
        <v>99</v>
      </c>
      <c r="D198" s="169" t="s">
        <v>87</v>
      </c>
      <c r="E198" s="169" t="s">
        <v>87</v>
      </c>
      <c r="F198" s="170">
        <v>2</v>
      </c>
      <c r="G198" s="169" t="s">
        <v>83</v>
      </c>
      <c r="H198" s="169" t="s">
        <v>277</v>
      </c>
      <c r="I198" s="170">
        <v>240</v>
      </c>
      <c r="J198" s="155">
        <v>1000000</v>
      </c>
    </row>
    <row r="199" spans="1:10" ht="31.5" x14ac:dyDescent="0.25">
      <c r="A199" s="74" t="s">
        <v>278</v>
      </c>
      <c r="B199" s="169" t="s">
        <v>57</v>
      </c>
      <c r="C199" s="169" t="s">
        <v>99</v>
      </c>
      <c r="D199" s="169" t="s">
        <v>87</v>
      </c>
      <c r="E199" s="169" t="s">
        <v>87</v>
      </c>
      <c r="F199" s="170">
        <v>3</v>
      </c>
      <c r="G199" s="169" t="s">
        <v>83</v>
      </c>
      <c r="H199" s="169" t="s">
        <v>84</v>
      </c>
      <c r="I199" s="170"/>
      <c r="J199" s="155">
        <f>J200+J202+J204+J206+J208+J210+J212+J214</f>
        <v>20587148.109999999</v>
      </c>
    </row>
    <row r="200" spans="1:10" x14ac:dyDescent="0.25">
      <c r="A200" s="74" t="s">
        <v>279</v>
      </c>
      <c r="B200" s="169" t="s">
        <v>57</v>
      </c>
      <c r="C200" s="169" t="s">
        <v>99</v>
      </c>
      <c r="D200" s="169" t="s">
        <v>87</v>
      </c>
      <c r="E200" s="169" t="s">
        <v>87</v>
      </c>
      <c r="F200" s="170">
        <v>3</v>
      </c>
      <c r="G200" s="169" t="s">
        <v>83</v>
      </c>
      <c r="H200" s="169" t="s">
        <v>280</v>
      </c>
      <c r="I200" s="170"/>
      <c r="J200" s="155">
        <f>J201</f>
        <v>520000</v>
      </c>
    </row>
    <row r="201" spans="1:10" ht="31.5" x14ac:dyDescent="0.25">
      <c r="A201" s="74" t="s">
        <v>90</v>
      </c>
      <c r="B201" s="169" t="s">
        <v>57</v>
      </c>
      <c r="C201" s="169" t="s">
        <v>99</v>
      </c>
      <c r="D201" s="169" t="s">
        <v>87</v>
      </c>
      <c r="E201" s="169" t="s">
        <v>87</v>
      </c>
      <c r="F201" s="170">
        <v>3</v>
      </c>
      <c r="G201" s="169" t="s">
        <v>83</v>
      </c>
      <c r="H201" s="169" t="s">
        <v>280</v>
      </c>
      <c r="I201" s="170">
        <v>240</v>
      </c>
      <c r="J201" s="155">
        <v>520000</v>
      </c>
    </row>
    <row r="202" spans="1:10" x14ac:dyDescent="0.25">
      <c r="A202" s="74" t="s">
        <v>281</v>
      </c>
      <c r="B202" s="169" t="s">
        <v>57</v>
      </c>
      <c r="C202" s="169" t="s">
        <v>99</v>
      </c>
      <c r="D202" s="169" t="s">
        <v>87</v>
      </c>
      <c r="E202" s="169" t="s">
        <v>87</v>
      </c>
      <c r="F202" s="170">
        <v>3</v>
      </c>
      <c r="G202" s="169" t="s">
        <v>83</v>
      </c>
      <c r="H202" s="169" t="s">
        <v>282</v>
      </c>
      <c r="I202" s="170"/>
      <c r="J202" s="155">
        <f>J203</f>
        <v>700000</v>
      </c>
    </row>
    <row r="203" spans="1:10" ht="31.5" x14ac:dyDescent="0.25">
      <c r="A203" s="74" t="s">
        <v>90</v>
      </c>
      <c r="B203" s="169" t="s">
        <v>57</v>
      </c>
      <c r="C203" s="169" t="s">
        <v>99</v>
      </c>
      <c r="D203" s="169" t="s">
        <v>87</v>
      </c>
      <c r="E203" s="169" t="s">
        <v>87</v>
      </c>
      <c r="F203" s="170">
        <v>3</v>
      </c>
      <c r="G203" s="169" t="s">
        <v>83</v>
      </c>
      <c r="H203" s="169" t="s">
        <v>282</v>
      </c>
      <c r="I203" s="170">
        <v>240</v>
      </c>
      <c r="J203" s="155">
        <v>700000</v>
      </c>
    </row>
    <row r="204" spans="1:10" x14ac:dyDescent="0.25">
      <c r="A204" s="74" t="s">
        <v>283</v>
      </c>
      <c r="B204" s="169" t="s">
        <v>57</v>
      </c>
      <c r="C204" s="169" t="s">
        <v>99</v>
      </c>
      <c r="D204" s="169" t="s">
        <v>87</v>
      </c>
      <c r="E204" s="169" t="s">
        <v>87</v>
      </c>
      <c r="F204" s="170">
        <v>3</v>
      </c>
      <c r="G204" s="169" t="s">
        <v>83</v>
      </c>
      <c r="H204" s="170">
        <v>29220</v>
      </c>
      <c r="I204" s="170"/>
      <c r="J204" s="155">
        <f>J205</f>
        <v>1528409.6</v>
      </c>
    </row>
    <row r="205" spans="1:10" ht="31.5" x14ac:dyDescent="0.25">
      <c r="A205" s="74" t="s">
        <v>90</v>
      </c>
      <c r="B205" s="169" t="s">
        <v>57</v>
      </c>
      <c r="C205" s="169" t="s">
        <v>99</v>
      </c>
      <c r="D205" s="169" t="s">
        <v>87</v>
      </c>
      <c r="E205" s="169" t="s">
        <v>87</v>
      </c>
      <c r="F205" s="170">
        <v>3</v>
      </c>
      <c r="G205" s="169" t="s">
        <v>83</v>
      </c>
      <c r="H205" s="170">
        <v>29220</v>
      </c>
      <c r="I205" s="170">
        <v>240</v>
      </c>
      <c r="J205" s="155">
        <f>2528409.6-1000000</f>
        <v>1528409.6</v>
      </c>
    </row>
    <row r="206" spans="1:10" x14ac:dyDescent="0.25">
      <c r="A206" s="74" t="s">
        <v>284</v>
      </c>
      <c r="B206" s="170">
        <v>871</v>
      </c>
      <c r="C206" s="169" t="s">
        <v>99</v>
      </c>
      <c r="D206" s="169" t="s">
        <v>87</v>
      </c>
      <c r="E206" s="169" t="s">
        <v>87</v>
      </c>
      <c r="F206" s="170">
        <v>3</v>
      </c>
      <c r="G206" s="169" t="s">
        <v>83</v>
      </c>
      <c r="H206" s="169" t="s">
        <v>285</v>
      </c>
      <c r="I206" s="170"/>
      <c r="J206" s="155">
        <f>J207</f>
        <v>11782514.18</v>
      </c>
    </row>
    <row r="207" spans="1:10" ht="31.5" x14ac:dyDescent="0.25">
      <c r="A207" s="74" t="s">
        <v>90</v>
      </c>
      <c r="B207" s="170">
        <v>871</v>
      </c>
      <c r="C207" s="169" t="s">
        <v>99</v>
      </c>
      <c r="D207" s="169" t="s">
        <v>87</v>
      </c>
      <c r="E207" s="169" t="s">
        <v>87</v>
      </c>
      <c r="F207" s="170">
        <v>3</v>
      </c>
      <c r="G207" s="169" t="s">
        <v>83</v>
      </c>
      <c r="H207" s="169" t="s">
        <v>285</v>
      </c>
      <c r="I207" s="170">
        <v>240</v>
      </c>
      <c r="J207" s="155">
        <f>28830767.02-17000000-48252.84</f>
        <v>11782514.18</v>
      </c>
    </row>
    <row r="208" spans="1:10" hidden="1" x14ac:dyDescent="0.25">
      <c r="A208" s="74" t="s">
        <v>286</v>
      </c>
      <c r="B208" s="170">
        <v>871</v>
      </c>
      <c r="C208" s="169" t="s">
        <v>99</v>
      </c>
      <c r="D208" s="169" t="s">
        <v>87</v>
      </c>
      <c r="E208" s="169" t="s">
        <v>87</v>
      </c>
      <c r="F208" s="170">
        <v>3</v>
      </c>
      <c r="G208" s="169" t="s">
        <v>83</v>
      </c>
      <c r="H208" s="170">
        <v>29490</v>
      </c>
      <c r="I208" s="170"/>
      <c r="J208" s="155">
        <f>J209</f>
        <v>0</v>
      </c>
    </row>
    <row r="209" spans="1:10" ht="31.5" hidden="1" x14ac:dyDescent="0.25">
      <c r="A209" s="74" t="s">
        <v>90</v>
      </c>
      <c r="B209" s="170">
        <v>871</v>
      </c>
      <c r="C209" s="169" t="s">
        <v>99</v>
      </c>
      <c r="D209" s="169" t="s">
        <v>87</v>
      </c>
      <c r="E209" s="169" t="s">
        <v>87</v>
      </c>
      <c r="F209" s="170">
        <v>3</v>
      </c>
      <c r="G209" s="169" t="s">
        <v>83</v>
      </c>
      <c r="H209" s="170">
        <v>29490</v>
      </c>
      <c r="I209" s="170">
        <v>240</v>
      </c>
      <c r="J209" s="155">
        <v>0</v>
      </c>
    </row>
    <row r="210" spans="1:10" x14ac:dyDescent="0.25">
      <c r="A210" s="74" t="s">
        <v>287</v>
      </c>
      <c r="B210" s="170">
        <v>871</v>
      </c>
      <c r="C210" s="169" t="s">
        <v>99</v>
      </c>
      <c r="D210" s="169" t="s">
        <v>87</v>
      </c>
      <c r="E210" s="169" t="s">
        <v>87</v>
      </c>
      <c r="F210" s="170">
        <v>3</v>
      </c>
      <c r="G210" s="169" t="s">
        <v>83</v>
      </c>
      <c r="H210" s="169" t="s">
        <v>288</v>
      </c>
      <c r="I210" s="170"/>
      <c r="J210" s="155">
        <f>J211</f>
        <v>4856224.33</v>
      </c>
    </row>
    <row r="211" spans="1:10" ht="31.5" x14ac:dyDescent="0.25">
      <c r="A211" s="74" t="s">
        <v>90</v>
      </c>
      <c r="B211" s="170">
        <v>871</v>
      </c>
      <c r="C211" s="169" t="s">
        <v>99</v>
      </c>
      <c r="D211" s="169" t="s">
        <v>87</v>
      </c>
      <c r="E211" s="169" t="s">
        <v>87</v>
      </c>
      <c r="F211" s="170">
        <v>3</v>
      </c>
      <c r="G211" s="169" t="s">
        <v>83</v>
      </c>
      <c r="H211" s="169" t="s">
        <v>288</v>
      </c>
      <c r="I211" s="170">
        <v>240</v>
      </c>
      <c r="J211" s="155">
        <f>9856224.33-5000000</f>
        <v>4856224.33</v>
      </c>
    </row>
    <row r="212" spans="1:10" ht="31.5" hidden="1" x14ac:dyDescent="0.25">
      <c r="A212" s="74" t="s">
        <v>289</v>
      </c>
      <c r="B212" s="170">
        <v>871</v>
      </c>
      <c r="C212" s="169" t="s">
        <v>99</v>
      </c>
      <c r="D212" s="169" t="s">
        <v>87</v>
      </c>
      <c r="E212" s="169" t="s">
        <v>87</v>
      </c>
      <c r="F212" s="170">
        <v>3</v>
      </c>
      <c r="G212" s="169" t="s">
        <v>83</v>
      </c>
      <c r="H212" s="169" t="s">
        <v>290</v>
      </c>
      <c r="I212" s="170"/>
      <c r="J212" s="155">
        <f>J213</f>
        <v>0</v>
      </c>
    </row>
    <row r="213" spans="1:10" ht="31.5" hidden="1" x14ac:dyDescent="0.25">
      <c r="A213" s="74" t="s">
        <v>90</v>
      </c>
      <c r="B213" s="170">
        <v>871</v>
      </c>
      <c r="C213" s="169" t="s">
        <v>99</v>
      </c>
      <c r="D213" s="169" t="s">
        <v>87</v>
      </c>
      <c r="E213" s="169" t="s">
        <v>87</v>
      </c>
      <c r="F213" s="170">
        <v>3</v>
      </c>
      <c r="G213" s="169" t="s">
        <v>83</v>
      </c>
      <c r="H213" s="169" t="s">
        <v>290</v>
      </c>
      <c r="I213" s="170">
        <v>240</v>
      </c>
      <c r="J213" s="155">
        <v>0</v>
      </c>
    </row>
    <row r="214" spans="1:10" x14ac:dyDescent="0.25">
      <c r="A214" s="74" t="s">
        <v>291</v>
      </c>
      <c r="B214" s="170">
        <v>871</v>
      </c>
      <c r="C214" s="169" t="s">
        <v>99</v>
      </c>
      <c r="D214" s="169" t="s">
        <v>87</v>
      </c>
      <c r="E214" s="169" t="s">
        <v>87</v>
      </c>
      <c r="F214" s="170">
        <v>3</v>
      </c>
      <c r="G214" s="169" t="s">
        <v>83</v>
      </c>
      <c r="H214" s="169" t="s">
        <v>292</v>
      </c>
      <c r="I214" s="170"/>
      <c r="J214" s="155">
        <f>J215</f>
        <v>1200000</v>
      </c>
    </row>
    <row r="215" spans="1:10" ht="31.5" x14ac:dyDescent="0.25">
      <c r="A215" s="74" t="s">
        <v>90</v>
      </c>
      <c r="B215" s="170">
        <v>871</v>
      </c>
      <c r="C215" s="169" t="s">
        <v>99</v>
      </c>
      <c r="D215" s="169" t="s">
        <v>87</v>
      </c>
      <c r="E215" s="169" t="s">
        <v>87</v>
      </c>
      <c r="F215" s="170">
        <v>3</v>
      </c>
      <c r="G215" s="169" t="s">
        <v>83</v>
      </c>
      <c r="H215" s="169" t="s">
        <v>292</v>
      </c>
      <c r="I215" s="170">
        <v>240</v>
      </c>
      <c r="J215" s="155">
        <v>1200000</v>
      </c>
    </row>
    <row r="216" spans="1:10" ht="47.25" x14ac:dyDescent="0.25">
      <c r="A216" s="74" t="s">
        <v>293</v>
      </c>
      <c r="B216" s="170">
        <v>871</v>
      </c>
      <c r="C216" s="169" t="s">
        <v>99</v>
      </c>
      <c r="D216" s="169" t="s">
        <v>87</v>
      </c>
      <c r="E216" s="169" t="s">
        <v>123</v>
      </c>
      <c r="F216" s="170">
        <v>0</v>
      </c>
      <c r="G216" s="169" t="s">
        <v>83</v>
      </c>
      <c r="H216" s="169" t="s">
        <v>84</v>
      </c>
      <c r="I216" s="170"/>
      <c r="J216" s="155">
        <f>J217</f>
        <v>767.57</v>
      </c>
    </row>
    <row r="217" spans="1:10" ht="47.25" x14ac:dyDescent="0.25">
      <c r="A217" s="74" t="s">
        <v>294</v>
      </c>
      <c r="B217" s="170">
        <v>871</v>
      </c>
      <c r="C217" s="169" t="s">
        <v>99</v>
      </c>
      <c r="D217" s="169" t="s">
        <v>87</v>
      </c>
      <c r="E217" s="169" t="s">
        <v>123</v>
      </c>
      <c r="F217" s="170">
        <v>1</v>
      </c>
      <c r="G217" s="169" t="s">
        <v>83</v>
      </c>
      <c r="H217" s="169" t="s">
        <v>84</v>
      </c>
      <c r="I217" s="170"/>
      <c r="J217" s="155">
        <f>J218+J221+J224</f>
        <v>767.57</v>
      </c>
    </row>
    <row r="218" spans="1:10" x14ac:dyDescent="0.25">
      <c r="A218" s="74" t="s">
        <v>295</v>
      </c>
      <c r="B218" s="170">
        <v>871</v>
      </c>
      <c r="C218" s="169" t="s">
        <v>99</v>
      </c>
      <c r="D218" s="169" t="s">
        <v>87</v>
      </c>
      <c r="E218" s="169" t="s">
        <v>123</v>
      </c>
      <c r="F218" s="170">
        <v>1</v>
      </c>
      <c r="G218" s="169" t="s">
        <v>80</v>
      </c>
      <c r="H218" s="169" t="s">
        <v>84</v>
      </c>
      <c r="I218" s="170"/>
      <c r="J218" s="155">
        <f>J219</f>
        <v>767.57</v>
      </c>
    </row>
    <row r="219" spans="1:10" ht="94.5" x14ac:dyDescent="0.25">
      <c r="A219" s="74" t="s">
        <v>296</v>
      </c>
      <c r="B219" s="170">
        <v>871</v>
      </c>
      <c r="C219" s="169" t="s">
        <v>99</v>
      </c>
      <c r="D219" s="169" t="s">
        <v>87</v>
      </c>
      <c r="E219" s="169" t="s">
        <v>123</v>
      </c>
      <c r="F219" s="170">
        <v>1</v>
      </c>
      <c r="G219" s="169" t="s">
        <v>80</v>
      </c>
      <c r="H219" s="169" t="s">
        <v>297</v>
      </c>
      <c r="I219" s="170"/>
      <c r="J219" s="155">
        <f>J220</f>
        <v>767.57</v>
      </c>
    </row>
    <row r="220" spans="1:10" ht="31.5" x14ac:dyDescent="0.25">
      <c r="A220" s="74" t="s">
        <v>90</v>
      </c>
      <c r="B220" s="170">
        <v>871</v>
      </c>
      <c r="C220" s="169" t="s">
        <v>99</v>
      </c>
      <c r="D220" s="169" t="s">
        <v>87</v>
      </c>
      <c r="E220" s="169" t="s">
        <v>123</v>
      </c>
      <c r="F220" s="170">
        <v>1</v>
      </c>
      <c r="G220" s="169" t="s">
        <v>80</v>
      </c>
      <c r="H220" s="169" t="s">
        <v>297</v>
      </c>
      <c r="I220" s="170">
        <v>240</v>
      </c>
      <c r="J220" s="155">
        <v>767.57</v>
      </c>
    </row>
    <row r="221" spans="1:10" ht="31.5" hidden="1" x14ac:dyDescent="0.25">
      <c r="A221" s="74" t="s">
        <v>298</v>
      </c>
      <c r="B221" s="170">
        <v>871</v>
      </c>
      <c r="C221" s="169" t="s">
        <v>99</v>
      </c>
      <c r="D221" s="169" t="s">
        <v>87</v>
      </c>
      <c r="E221" s="169" t="s">
        <v>123</v>
      </c>
      <c r="F221" s="170">
        <v>1</v>
      </c>
      <c r="G221" s="169" t="s">
        <v>81</v>
      </c>
      <c r="H221" s="169" t="s">
        <v>84</v>
      </c>
      <c r="I221" s="170"/>
      <c r="J221" s="155">
        <f>J222</f>
        <v>0</v>
      </c>
    </row>
    <row r="222" spans="1:10" ht="94.5" hidden="1" x14ac:dyDescent="0.25">
      <c r="A222" s="74" t="s">
        <v>296</v>
      </c>
      <c r="B222" s="170">
        <v>871</v>
      </c>
      <c r="C222" s="169" t="s">
        <v>99</v>
      </c>
      <c r="D222" s="169" t="s">
        <v>87</v>
      </c>
      <c r="E222" s="169" t="s">
        <v>123</v>
      </c>
      <c r="F222" s="170">
        <v>1</v>
      </c>
      <c r="G222" s="169" t="s">
        <v>81</v>
      </c>
      <c r="H222" s="169" t="s">
        <v>297</v>
      </c>
      <c r="I222" s="170"/>
      <c r="J222" s="155">
        <f>J223</f>
        <v>0</v>
      </c>
    </row>
    <row r="223" spans="1:10" ht="31.5" hidden="1" x14ac:dyDescent="0.25">
      <c r="A223" s="74" t="s">
        <v>90</v>
      </c>
      <c r="B223" s="170">
        <v>871</v>
      </c>
      <c r="C223" s="169" t="s">
        <v>99</v>
      </c>
      <c r="D223" s="169" t="s">
        <v>87</v>
      </c>
      <c r="E223" s="169" t="s">
        <v>123</v>
      </c>
      <c r="F223" s="170">
        <v>1</v>
      </c>
      <c r="G223" s="169" t="s">
        <v>81</v>
      </c>
      <c r="H223" s="169" t="s">
        <v>297</v>
      </c>
      <c r="I223" s="170">
        <v>240</v>
      </c>
      <c r="J223" s="155"/>
    </row>
    <row r="224" spans="1:10" ht="94.5" hidden="1" x14ac:dyDescent="0.25">
      <c r="A224" s="74" t="s">
        <v>299</v>
      </c>
      <c r="B224" s="170">
        <v>871</v>
      </c>
      <c r="C224" s="169" t="s">
        <v>99</v>
      </c>
      <c r="D224" s="169" t="s">
        <v>87</v>
      </c>
      <c r="E224" s="169" t="s">
        <v>123</v>
      </c>
      <c r="F224" s="170">
        <v>1</v>
      </c>
      <c r="G224" s="169" t="s">
        <v>133</v>
      </c>
      <c r="H224" s="169" t="s">
        <v>84</v>
      </c>
      <c r="I224" s="170"/>
      <c r="J224" s="155">
        <f>J225</f>
        <v>0</v>
      </c>
    </row>
    <row r="225" spans="1:10" ht="94.5" hidden="1" x14ac:dyDescent="0.25">
      <c r="A225" s="74" t="s">
        <v>296</v>
      </c>
      <c r="B225" s="170">
        <v>871</v>
      </c>
      <c r="C225" s="169" t="s">
        <v>99</v>
      </c>
      <c r="D225" s="169" t="s">
        <v>87</v>
      </c>
      <c r="E225" s="169" t="s">
        <v>123</v>
      </c>
      <c r="F225" s="170">
        <v>1</v>
      </c>
      <c r="G225" s="169" t="s">
        <v>133</v>
      </c>
      <c r="H225" s="169" t="s">
        <v>134</v>
      </c>
      <c r="I225" s="170"/>
      <c r="J225" s="155">
        <f>J226</f>
        <v>0</v>
      </c>
    </row>
    <row r="226" spans="1:10" hidden="1" x14ac:dyDescent="0.25">
      <c r="A226" s="78" t="s">
        <v>171</v>
      </c>
      <c r="B226" s="170">
        <v>871</v>
      </c>
      <c r="C226" s="169" t="s">
        <v>99</v>
      </c>
      <c r="D226" s="169" t="s">
        <v>87</v>
      </c>
      <c r="E226" s="169" t="s">
        <v>123</v>
      </c>
      <c r="F226" s="170">
        <v>1</v>
      </c>
      <c r="G226" s="169" t="s">
        <v>133</v>
      </c>
      <c r="H226" s="169" t="s">
        <v>134</v>
      </c>
      <c r="I226" s="170">
        <v>540</v>
      </c>
      <c r="J226" s="155"/>
    </row>
    <row r="227" spans="1:10" x14ac:dyDescent="0.25">
      <c r="A227" s="74" t="s">
        <v>171</v>
      </c>
      <c r="B227" s="212" t="s">
        <v>57</v>
      </c>
      <c r="C227" s="212" t="s">
        <v>99</v>
      </c>
      <c r="D227" s="212" t="s">
        <v>87</v>
      </c>
      <c r="E227" s="212" t="s">
        <v>168</v>
      </c>
      <c r="F227" s="212" t="s">
        <v>82</v>
      </c>
      <c r="G227" s="212" t="s">
        <v>83</v>
      </c>
      <c r="H227" s="212" t="s">
        <v>84</v>
      </c>
      <c r="I227" s="213"/>
      <c r="J227" s="155">
        <f>J228</f>
        <v>654900</v>
      </c>
    </row>
    <row r="228" spans="1:10" ht="63" x14ac:dyDescent="0.25">
      <c r="A228" s="74" t="s">
        <v>166</v>
      </c>
      <c r="B228" s="212" t="s">
        <v>57</v>
      </c>
      <c r="C228" s="212" t="s">
        <v>99</v>
      </c>
      <c r="D228" s="212" t="s">
        <v>87</v>
      </c>
      <c r="E228" s="212" t="s">
        <v>168</v>
      </c>
      <c r="F228" s="212" t="s">
        <v>88</v>
      </c>
      <c r="G228" s="212" t="s">
        <v>83</v>
      </c>
      <c r="H228" s="212" t="s">
        <v>84</v>
      </c>
      <c r="I228" s="213"/>
      <c r="J228" s="155">
        <f>J229</f>
        <v>654900</v>
      </c>
    </row>
    <row r="229" spans="1:10" ht="31.5" x14ac:dyDescent="0.25">
      <c r="A229" s="74" t="s">
        <v>475</v>
      </c>
      <c r="B229" s="212" t="s">
        <v>57</v>
      </c>
      <c r="C229" s="212" t="s">
        <v>99</v>
      </c>
      <c r="D229" s="212" t="s">
        <v>87</v>
      </c>
      <c r="E229" s="212">
        <v>97</v>
      </c>
      <c r="F229" s="213">
        <v>2</v>
      </c>
      <c r="G229" s="212" t="s">
        <v>83</v>
      </c>
      <c r="H229" s="213">
        <v>85200</v>
      </c>
      <c r="I229" s="212"/>
      <c r="J229" s="155">
        <f>J230</f>
        <v>654900</v>
      </c>
    </row>
    <row r="230" spans="1:10" x14ac:dyDescent="0.25">
      <c r="A230" s="77" t="s">
        <v>171</v>
      </c>
      <c r="B230" s="212" t="s">
        <v>57</v>
      </c>
      <c r="C230" s="212" t="s">
        <v>99</v>
      </c>
      <c r="D230" s="212" t="s">
        <v>87</v>
      </c>
      <c r="E230" s="212">
        <v>97</v>
      </c>
      <c r="F230" s="213">
        <v>2</v>
      </c>
      <c r="G230" s="212" t="s">
        <v>83</v>
      </c>
      <c r="H230" s="213">
        <v>85200</v>
      </c>
      <c r="I230" s="212" t="s">
        <v>476</v>
      </c>
      <c r="J230" s="155">
        <v>654900</v>
      </c>
    </row>
    <row r="231" spans="1:10" ht="31.5" x14ac:dyDescent="0.25">
      <c r="A231" s="74" t="s">
        <v>300</v>
      </c>
      <c r="B231" s="170">
        <v>871</v>
      </c>
      <c r="C231" s="169" t="s">
        <v>99</v>
      </c>
      <c r="D231" s="169" t="s">
        <v>99</v>
      </c>
      <c r="E231" s="169" t="s">
        <v>83</v>
      </c>
      <c r="F231" s="170">
        <v>0</v>
      </c>
      <c r="G231" s="169" t="s">
        <v>83</v>
      </c>
      <c r="H231" s="169" t="s">
        <v>84</v>
      </c>
      <c r="I231" s="170"/>
      <c r="J231" s="155">
        <f>J232+J238</f>
        <v>25461527.170000002</v>
      </c>
    </row>
    <row r="232" spans="1:10" ht="47.25" x14ac:dyDescent="0.25">
      <c r="A232" s="73" t="s">
        <v>241</v>
      </c>
      <c r="B232" s="170">
        <v>871</v>
      </c>
      <c r="C232" s="169" t="s">
        <v>99</v>
      </c>
      <c r="D232" s="169" t="s">
        <v>99</v>
      </c>
      <c r="E232" s="169" t="s">
        <v>87</v>
      </c>
      <c r="F232" s="170">
        <v>0</v>
      </c>
      <c r="G232" s="169" t="s">
        <v>83</v>
      </c>
      <c r="H232" s="169" t="s">
        <v>84</v>
      </c>
      <c r="I232" s="170"/>
      <c r="J232" s="155">
        <f>J233</f>
        <v>24723527.170000002</v>
      </c>
    </row>
    <row r="233" spans="1:10" x14ac:dyDescent="0.25">
      <c r="A233" s="74" t="s">
        <v>301</v>
      </c>
      <c r="B233" s="170">
        <v>871</v>
      </c>
      <c r="C233" s="169" t="s">
        <v>99</v>
      </c>
      <c r="D233" s="169" t="s">
        <v>99</v>
      </c>
      <c r="E233" s="169" t="s">
        <v>87</v>
      </c>
      <c r="F233" s="170">
        <v>4</v>
      </c>
      <c r="G233" s="169" t="s">
        <v>83</v>
      </c>
      <c r="H233" s="169" t="s">
        <v>84</v>
      </c>
      <c r="I233" s="170"/>
      <c r="J233" s="155">
        <f>J234</f>
        <v>24723527.170000002</v>
      </c>
    </row>
    <row r="234" spans="1:10" ht="31.5" x14ac:dyDescent="0.25">
      <c r="A234" s="74" t="s">
        <v>302</v>
      </c>
      <c r="B234" s="170">
        <v>871</v>
      </c>
      <c r="C234" s="169" t="s">
        <v>99</v>
      </c>
      <c r="D234" s="169" t="s">
        <v>99</v>
      </c>
      <c r="E234" s="169" t="s">
        <v>87</v>
      </c>
      <c r="F234" s="170">
        <v>4</v>
      </c>
      <c r="G234" s="169" t="s">
        <v>83</v>
      </c>
      <c r="H234" s="169" t="s">
        <v>303</v>
      </c>
      <c r="I234" s="170"/>
      <c r="J234" s="155">
        <f>SUM(J235:J237)</f>
        <v>24723527.170000002</v>
      </c>
    </row>
    <row r="235" spans="1:10" x14ac:dyDescent="0.25">
      <c r="A235" s="73" t="s">
        <v>304</v>
      </c>
      <c r="B235" s="170">
        <v>871</v>
      </c>
      <c r="C235" s="169" t="s">
        <v>99</v>
      </c>
      <c r="D235" s="169" t="s">
        <v>99</v>
      </c>
      <c r="E235" s="169" t="s">
        <v>87</v>
      </c>
      <c r="F235" s="170">
        <v>4</v>
      </c>
      <c r="G235" s="169" t="s">
        <v>83</v>
      </c>
      <c r="H235" s="169" t="s">
        <v>303</v>
      </c>
      <c r="I235" s="170">
        <v>110</v>
      </c>
      <c r="J235" s="155">
        <f>24525541.25-3760746.68</f>
        <v>20764794.57</v>
      </c>
    </row>
    <row r="236" spans="1:10" ht="31.5" x14ac:dyDescent="0.25">
      <c r="A236" s="74" t="s">
        <v>90</v>
      </c>
      <c r="B236" s="170">
        <v>871</v>
      </c>
      <c r="C236" s="169" t="s">
        <v>99</v>
      </c>
      <c r="D236" s="169" t="s">
        <v>99</v>
      </c>
      <c r="E236" s="169" t="s">
        <v>87</v>
      </c>
      <c r="F236" s="170">
        <v>4</v>
      </c>
      <c r="G236" s="169" t="s">
        <v>83</v>
      </c>
      <c r="H236" s="169" t="s">
        <v>303</v>
      </c>
      <c r="I236" s="170">
        <v>240</v>
      </c>
      <c r="J236" s="155">
        <f>4908732.6-1000000</f>
        <v>3908732.5999999996</v>
      </c>
    </row>
    <row r="237" spans="1:10" x14ac:dyDescent="0.25">
      <c r="A237" s="73" t="s">
        <v>92</v>
      </c>
      <c r="B237" s="170">
        <v>871</v>
      </c>
      <c r="C237" s="169" t="s">
        <v>99</v>
      </c>
      <c r="D237" s="169" t="s">
        <v>99</v>
      </c>
      <c r="E237" s="169" t="s">
        <v>87</v>
      </c>
      <c r="F237" s="170">
        <v>4</v>
      </c>
      <c r="G237" s="169" t="s">
        <v>83</v>
      </c>
      <c r="H237" s="169" t="s">
        <v>303</v>
      </c>
      <c r="I237" s="170">
        <v>850</v>
      </c>
      <c r="J237" s="155">
        <v>50000</v>
      </c>
    </row>
    <row r="238" spans="1:10" ht="47.25" x14ac:dyDescent="0.25">
      <c r="A238" s="73" t="s">
        <v>193</v>
      </c>
      <c r="B238" s="170">
        <v>871</v>
      </c>
      <c r="C238" s="169" t="s">
        <v>99</v>
      </c>
      <c r="D238" s="169" t="s">
        <v>99</v>
      </c>
      <c r="E238" s="169" t="s">
        <v>102</v>
      </c>
      <c r="F238" s="170">
        <v>0</v>
      </c>
      <c r="G238" s="169" t="s">
        <v>83</v>
      </c>
      <c r="H238" s="169" t="s">
        <v>84</v>
      </c>
      <c r="I238" s="170"/>
      <c r="J238" s="155">
        <f>J239</f>
        <v>738000</v>
      </c>
    </row>
    <row r="239" spans="1:10" ht="31.5" x14ac:dyDescent="0.25">
      <c r="A239" s="73" t="s">
        <v>305</v>
      </c>
      <c r="B239" s="169" t="s">
        <v>57</v>
      </c>
      <c r="C239" s="169" t="s">
        <v>99</v>
      </c>
      <c r="D239" s="169" t="s">
        <v>99</v>
      </c>
      <c r="E239" s="169" t="s">
        <v>102</v>
      </c>
      <c r="F239" s="170">
        <v>2</v>
      </c>
      <c r="G239" s="169" t="s">
        <v>83</v>
      </c>
      <c r="H239" s="169" t="s">
        <v>84</v>
      </c>
      <c r="I239" s="170"/>
      <c r="J239" s="155">
        <f>J240+J243</f>
        <v>738000</v>
      </c>
    </row>
    <row r="240" spans="1:10" x14ac:dyDescent="0.25">
      <c r="A240" s="73" t="s">
        <v>195</v>
      </c>
      <c r="B240" s="169" t="s">
        <v>57</v>
      </c>
      <c r="C240" s="169" t="s">
        <v>99</v>
      </c>
      <c r="D240" s="169" t="s">
        <v>99</v>
      </c>
      <c r="E240" s="169" t="s">
        <v>102</v>
      </c>
      <c r="F240" s="170">
        <v>2</v>
      </c>
      <c r="G240" s="169" t="s">
        <v>80</v>
      </c>
      <c r="H240" s="169" t="s">
        <v>84</v>
      </c>
      <c r="I240" s="170"/>
      <c r="J240" s="155">
        <f>J241</f>
        <v>200000</v>
      </c>
    </row>
    <row r="241" spans="1:10" ht="47.25" x14ac:dyDescent="0.25">
      <c r="A241" s="74" t="s">
        <v>196</v>
      </c>
      <c r="B241" s="169" t="s">
        <v>57</v>
      </c>
      <c r="C241" s="169" t="s">
        <v>99</v>
      </c>
      <c r="D241" s="169" t="s">
        <v>99</v>
      </c>
      <c r="E241" s="169" t="s">
        <v>102</v>
      </c>
      <c r="F241" s="169" t="s">
        <v>88</v>
      </c>
      <c r="G241" s="169" t="s">
        <v>80</v>
      </c>
      <c r="H241" s="169" t="s">
        <v>197</v>
      </c>
      <c r="I241" s="169"/>
      <c r="J241" s="155">
        <f>J242</f>
        <v>200000</v>
      </c>
    </row>
    <row r="242" spans="1:10" ht="31.5" x14ac:dyDescent="0.25">
      <c r="A242" s="74" t="s">
        <v>90</v>
      </c>
      <c r="B242" s="169" t="s">
        <v>57</v>
      </c>
      <c r="C242" s="169" t="s">
        <v>99</v>
      </c>
      <c r="D242" s="169" t="s">
        <v>99</v>
      </c>
      <c r="E242" s="169" t="s">
        <v>102</v>
      </c>
      <c r="F242" s="169" t="s">
        <v>88</v>
      </c>
      <c r="G242" s="169" t="s">
        <v>80</v>
      </c>
      <c r="H242" s="169" t="s">
        <v>197</v>
      </c>
      <c r="I242" s="169" t="s">
        <v>91</v>
      </c>
      <c r="J242" s="155">
        <v>200000</v>
      </c>
    </row>
    <row r="243" spans="1:10" x14ac:dyDescent="0.25">
      <c r="A243" s="73" t="s">
        <v>306</v>
      </c>
      <c r="B243" s="169" t="s">
        <v>57</v>
      </c>
      <c r="C243" s="169" t="s">
        <v>99</v>
      </c>
      <c r="D243" s="169" t="s">
        <v>99</v>
      </c>
      <c r="E243" s="169" t="s">
        <v>102</v>
      </c>
      <c r="F243" s="170">
        <v>2</v>
      </c>
      <c r="G243" s="169" t="s">
        <v>81</v>
      </c>
      <c r="H243" s="169"/>
      <c r="I243" s="170"/>
      <c r="J243" s="155">
        <f>J244</f>
        <v>538000</v>
      </c>
    </row>
    <row r="244" spans="1:10" ht="47.25" x14ac:dyDescent="0.25">
      <c r="A244" s="74" t="s">
        <v>196</v>
      </c>
      <c r="B244" s="169" t="s">
        <v>57</v>
      </c>
      <c r="C244" s="169" t="s">
        <v>99</v>
      </c>
      <c r="D244" s="169" t="s">
        <v>99</v>
      </c>
      <c r="E244" s="169" t="s">
        <v>102</v>
      </c>
      <c r="F244" s="169" t="s">
        <v>88</v>
      </c>
      <c r="G244" s="169" t="s">
        <v>81</v>
      </c>
      <c r="H244" s="169" t="s">
        <v>197</v>
      </c>
      <c r="I244" s="169"/>
      <c r="J244" s="155">
        <f>J245</f>
        <v>538000</v>
      </c>
    </row>
    <row r="245" spans="1:10" ht="31.5" x14ac:dyDescent="0.25">
      <c r="A245" s="74" t="s">
        <v>90</v>
      </c>
      <c r="B245" s="169" t="s">
        <v>57</v>
      </c>
      <c r="C245" s="169" t="s">
        <v>99</v>
      </c>
      <c r="D245" s="169" t="s">
        <v>99</v>
      </c>
      <c r="E245" s="169" t="s">
        <v>102</v>
      </c>
      <c r="F245" s="169" t="s">
        <v>88</v>
      </c>
      <c r="G245" s="169" t="s">
        <v>81</v>
      </c>
      <c r="H245" s="169" t="s">
        <v>197</v>
      </c>
      <c r="I245" s="169" t="s">
        <v>91</v>
      </c>
      <c r="J245" s="155">
        <v>538000</v>
      </c>
    </row>
    <row r="246" spans="1:10" x14ac:dyDescent="0.25">
      <c r="A246" s="79" t="s">
        <v>135</v>
      </c>
      <c r="B246" s="169" t="s">
        <v>57</v>
      </c>
      <c r="C246" s="169" t="s">
        <v>102</v>
      </c>
      <c r="D246" s="169"/>
      <c r="E246" s="169"/>
      <c r="F246" s="170"/>
      <c r="G246" s="169"/>
      <c r="H246" s="169"/>
      <c r="I246" s="170"/>
      <c r="J246" s="154">
        <f>J247+J251</f>
        <v>3006737</v>
      </c>
    </row>
    <row r="247" spans="1:10" ht="31.5" x14ac:dyDescent="0.25">
      <c r="A247" s="80" t="s">
        <v>136</v>
      </c>
      <c r="B247" s="169" t="s">
        <v>57</v>
      </c>
      <c r="C247" s="169" t="s">
        <v>102</v>
      </c>
      <c r="D247" s="169" t="s">
        <v>99</v>
      </c>
      <c r="E247" s="169"/>
      <c r="F247" s="170"/>
      <c r="G247" s="169"/>
      <c r="H247" s="169"/>
      <c r="I247" s="170"/>
      <c r="J247" s="155">
        <f>J248</f>
        <v>20000</v>
      </c>
    </row>
    <row r="248" spans="1:10" ht="94.5" x14ac:dyDescent="0.25">
      <c r="A248" s="73" t="s">
        <v>307</v>
      </c>
      <c r="B248" s="169" t="s">
        <v>57</v>
      </c>
      <c r="C248" s="169" t="s">
        <v>102</v>
      </c>
      <c r="D248" s="169" t="s">
        <v>99</v>
      </c>
      <c r="E248" s="169" t="s">
        <v>115</v>
      </c>
      <c r="F248" s="170">
        <v>0</v>
      </c>
      <c r="G248" s="169" t="s">
        <v>83</v>
      </c>
      <c r="H248" s="169" t="s">
        <v>84</v>
      </c>
      <c r="I248" s="170"/>
      <c r="J248" s="155">
        <f>J249</f>
        <v>20000</v>
      </c>
    </row>
    <row r="249" spans="1:10" ht="31.5" x14ac:dyDescent="0.25">
      <c r="A249" s="74" t="s">
        <v>308</v>
      </c>
      <c r="B249" s="169" t="s">
        <v>57</v>
      </c>
      <c r="C249" s="169" t="s">
        <v>102</v>
      </c>
      <c r="D249" s="169" t="s">
        <v>99</v>
      </c>
      <c r="E249" s="169" t="s">
        <v>115</v>
      </c>
      <c r="F249" s="170">
        <v>0</v>
      </c>
      <c r="G249" s="169" t="s">
        <v>83</v>
      </c>
      <c r="H249" s="169" t="s">
        <v>309</v>
      </c>
      <c r="I249" s="170"/>
      <c r="J249" s="155">
        <f>J250</f>
        <v>20000</v>
      </c>
    </row>
    <row r="250" spans="1:10" ht="31.5" x14ac:dyDescent="0.25">
      <c r="A250" s="74" t="s">
        <v>90</v>
      </c>
      <c r="B250" s="169" t="s">
        <v>57</v>
      </c>
      <c r="C250" s="169" t="s">
        <v>102</v>
      </c>
      <c r="D250" s="169" t="s">
        <v>99</v>
      </c>
      <c r="E250" s="169" t="s">
        <v>115</v>
      </c>
      <c r="F250" s="170">
        <v>0</v>
      </c>
      <c r="G250" s="169" t="s">
        <v>83</v>
      </c>
      <c r="H250" s="169" t="s">
        <v>309</v>
      </c>
      <c r="I250" s="170">
        <v>240</v>
      </c>
      <c r="J250" s="155">
        <v>20000</v>
      </c>
    </row>
    <row r="251" spans="1:10" x14ac:dyDescent="0.25">
      <c r="A251" s="73" t="s">
        <v>137</v>
      </c>
      <c r="B251" s="169" t="s">
        <v>57</v>
      </c>
      <c r="C251" s="169" t="s">
        <v>102</v>
      </c>
      <c r="D251" s="169" t="s">
        <v>102</v>
      </c>
      <c r="E251" s="169"/>
      <c r="F251" s="170"/>
      <c r="G251" s="169"/>
      <c r="H251" s="169"/>
      <c r="I251" s="170"/>
      <c r="J251" s="154">
        <f>J252</f>
        <v>2986737</v>
      </c>
    </row>
    <row r="252" spans="1:10" ht="47.25" x14ac:dyDescent="0.25">
      <c r="A252" s="74" t="s">
        <v>310</v>
      </c>
      <c r="B252" s="169" t="s">
        <v>57</v>
      </c>
      <c r="C252" s="169" t="s">
        <v>102</v>
      </c>
      <c r="D252" s="169" t="s">
        <v>102</v>
      </c>
      <c r="E252" s="169" t="s">
        <v>101</v>
      </c>
      <c r="F252" s="170">
        <v>0</v>
      </c>
      <c r="G252" s="169" t="s">
        <v>83</v>
      </c>
      <c r="H252" s="169" t="s">
        <v>84</v>
      </c>
      <c r="I252" s="170"/>
      <c r="J252" s="154">
        <f>J253</f>
        <v>2986737</v>
      </c>
    </row>
    <row r="253" spans="1:10" x14ac:dyDescent="0.25">
      <c r="A253" s="73" t="s">
        <v>137</v>
      </c>
      <c r="B253" s="169" t="s">
        <v>57</v>
      </c>
      <c r="C253" s="169" t="s">
        <v>102</v>
      </c>
      <c r="D253" s="169" t="s">
        <v>102</v>
      </c>
      <c r="E253" s="169" t="s">
        <v>101</v>
      </c>
      <c r="F253" s="170">
        <v>1</v>
      </c>
      <c r="G253" s="169" t="s">
        <v>83</v>
      </c>
      <c r="H253" s="169" t="s">
        <v>84</v>
      </c>
      <c r="I253" s="170"/>
      <c r="J253" s="154">
        <f>J254+J256</f>
        <v>2986737</v>
      </c>
    </row>
    <row r="254" spans="1:10" ht="31.5" x14ac:dyDescent="0.25">
      <c r="A254" s="73" t="s">
        <v>311</v>
      </c>
      <c r="B254" s="169" t="s">
        <v>57</v>
      </c>
      <c r="C254" s="169" t="s">
        <v>102</v>
      </c>
      <c r="D254" s="169" t="s">
        <v>102</v>
      </c>
      <c r="E254" s="169" t="s">
        <v>101</v>
      </c>
      <c r="F254" s="170">
        <v>1</v>
      </c>
      <c r="G254" s="169" t="s">
        <v>83</v>
      </c>
      <c r="H254" s="169" t="s">
        <v>312</v>
      </c>
      <c r="I254" s="170"/>
      <c r="J254" s="154">
        <f>J255</f>
        <v>150120.6</v>
      </c>
    </row>
    <row r="255" spans="1:10" x14ac:dyDescent="0.25">
      <c r="A255" s="73" t="s">
        <v>304</v>
      </c>
      <c r="B255" s="169" t="s">
        <v>57</v>
      </c>
      <c r="C255" s="169" t="s">
        <v>102</v>
      </c>
      <c r="D255" s="169" t="s">
        <v>102</v>
      </c>
      <c r="E255" s="169" t="s">
        <v>101</v>
      </c>
      <c r="F255" s="170">
        <v>1</v>
      </c>
      <c r="G255" s="169" t="s">
        <v>83</v>
      </c>
      <c r="H255" s="169" t="s">
        <v>312</v>
      </c>
      <c r="I255" s="170">
        <v>110</v>
      </c>
      <c r="J255" s="154">
        <v>150120.6</v>
      </c>
    </row>
    <row r="256" spans="1:10" ht="31.5" x14ac:dyDescent="0.25">
      <c r="A256" s="73" t="s">
        <v>313</v>
      </c>
      <c r="B256" s="169" t="s">
        <v>57</v>
      </c>
      <c r="C256" s="169" t="s">
        <v>102</v>
      </c>
      <c r="D256" s="169" t="s">
        <v>102</v>
      </c>
      <c r="E256" s="169" t="s">
        <v>101</v>
      </c>
      <c r="F256" s="170">
        <v>1</v>
      </c>
      <c r="G256" s="169" t="s">
        <v>83</v>
      </c>
      <c r="H256" s="169" t="s">
        <v>314</v>
      </c>
      <c r="I256" s="170"/>
      <c r="J256" s="154">
        <f>J257</f>
        <v>2836616.4</v>
      </c>
    </row>
    <row r="257" spans="1:10" x14ac:dyDescent="0.25">
      <c r="A257" s="74" t="s">
        <v>118</v>
      </c>
      <c r="B257" s="169" t="s">
        <v>57</v>
      </c>
      <c r="C257" s="169" t="s">
        <v>102</v>
      </c>
      <c r="D257" s="169" t="s">
        <v>102</v>
      </c>
      <c r="E257" s="169" t="s">
        <v>101</v>
      </c>
      <c r="F257" s="170">
        <v>1</v>
      </c>
      <c r="G257" s="169" t="s">
        <v>83</v>
      </c>
      <c r="H257" s="169" t="s">
        <v>314</v>
      </c>
      <c r="I257" s="170">
        <v>520</v>
      </c>
      <c r="J257" s="154">
        <v>2836616.4</v>
      </c>
    </row>
    <row r="258" spans="1:10" x14ac:dyDescent="0.25">
      <c r="A258" s="79" t="s">
        <v>315</v>
      </c>
      <c r="B258" s="169" t="s">
        <v>57</v>
      </c>
      <c r="C258" s="169" t="s">
        <v>125</v>
      </c>
      <c r="D258" s="169"/>
      <c r="E258" s="169"/>
      <c r="F258" s="170"/>
      <c r="G258" s="169"/>
      <c r="H258" s="169"/>
      <c r="I258" s="170"/>
      <c r="J258" s="154">
        <f>J259+J277</f>
        <v>27335155.129999999</v>
      </c>
    </row>
    <row r="259" spans="1:10" x14ac:dyDescent="0.25">
      <c r="A259" s="73" t="s">
        <v>138</v>
      </c>
      <c r="B259" s="169" t="s">
        <v>57</v>
      </c>
      <c r="C259" s="169" t="s">
        <v>125</v>
      </c>
      <c r="D259" s="170" t="s">
        <v>80</v>
      </c>
      <c r="E259" s="169" t="s">
        <v>148</v>
      </c>
      <c r="F259" s="170"/>
      <c r="G259" s="169"/>
      <c r="H259" s="169"/>
      <c r="I259" s="170" t="s">
        <v>149</v>
      </c>
      <c r="J259" s="154">
        <f>J271+J260+J267</f>
        <v>26181272.5</v>
      </c>
    </row>
    <row r="260" spans="1:10" ht="47.25" x14ac:dyDescent="0.25">
      <c r="A260" s="74" t="s">
        <v>310</v>
      </c>
      <c r="B260" s="169" t="s">
        <v>57</v>
      </c>
      <c r="C260" s="169" t="s">
        <v>125</v>
      </c>
      <c r="D260" s="169" t="s">
        <v>80</v>
      </c>
      <c r="E260" s="169" t="s">
        <v>101</v>
      </c>
      <c r="F260" s="170">
        <v>0</v>
      </c>
      <c r="G260" s="169" t="s">
        <v>83</v>
      </c>
      <c r="H260" s="169" t="s">
        <v>84</v>
      </c>
      <c r="I260" s="170"/>
      <c r="J260" s="154">
        <f>J261+J264</f>
        <v>24188379.68</v>
      </c>
    </row>
    <row r="261" spans="1:10" x14ac:dyDescent="0.25">
      <c r="A261" s="74" t="s">
        <v>316</v>
      </c>
      <c r="B261" s="169" t="s">
        <v>57</v>
      </c>
      <c r="C261" s="169" t="s">
        <v>125</v>
      </c>
      <c r="D261" s="169" t="s">
        <v>80</v>
      </c>
      <c r="E261" s="169" t="s">
        <v>101</v>
      </c>
      <c r="F261" s="170">
        <v>2</v>
      </c>
      <c r="G261" s="169" t="s">
        <v>83</v>
      </c>
      <c r="H261" s="169" t="s">
        <v>84</v>
      </c>
      <c r="I261" s="170"/>
      <c r="J261" s="154">
        <f>J262</f>
        <v>7532459.54</v>
      </c>
    </row>
    <row r="262" spans="1:10" ht="31.5" x14ac:dyDescent="0.25">
      <c r="A262" s="74" t="s">
        <v>302</v>
      </c>
      <c r="B262" s="169" t="s">
        <v>57</v>
      </c>
      <c r="C262" s="169" t="s">
        <v>125</v>
      </c>
      <c r="D262" s="169" t="s">
        <v>80</v>
      </c>
      <c r="E262" s="169" t="s">
        <v>101</v>
      </c>
      <c r="F262" s="170">
        <v>2</v>
      </c>
      <c r="G262" s="169" t="s">
        <v>83</v>
      </c>
      <c r="H262" s="169" t="s">
        <v>303</v>
      </c>
      <c r="I262" s="170"/>
      <c r="J262" s="154">
        <f>SUM(J263:J263)</f>
        <v>7532459.54</v>
      </c>
    </row>
    <row r="263" spans="1:10" x14ac:dyDescent="0.25">
      <c r="A263" s="73" t="s">
        <v>126</v>
      </c>
      <c r="B263" s="169" t="s">
        <v>57</v>
      </c>
      <c r="C263" s="169" t="s">
        <v>125</v>
      </c>
      <c r="D263" s="169" t="s">
        <v>80</v>
      </c>
      <c r="E263" s="169" t="s">
        <v>101</v>
      </c>
      <c r="F263" s="170">
        <v>2</v>
      </c>
      <c r="G263" s="169" t="s">
        <v>83</v>
      </c>
      <c r="H263" s="169" t="s">
        <v>303</v>
      </c>
      <c r="I263" s="170">
        <v>620</v>
      </c>
      <c r="J263" s="154">
        <v>7532459.54</v>
      </c>
    </row>
    <row r="264" spans="1:10" x14ac:dyDescent="0.25">
      <c r="A264" s="74" t="s">
        <v>317</v>
      </c>
      <c r="B264" s="169" t="s">
        <v>57</v>
      </c>
      <c r="C264" s="169" t="s">
        <v>125</v>
      </c>
      <c r="D264" s="169" t="s">
        <v>80</v>
      </c>
      <c r="E264" s="169" t="s">
        <v>101</v>
      </c>
      <c r="F264" s="170">
        <v>5</v>
      </c>
      <c r="G264" s="169" t="s">
        <v>83</v>
      </c>
      <c r="H264" s="169" t="s">
        <v>84</v>
      </c>
      <c r="I264" s="170"/>
      <c r="J264" s="154">
        <f>J265</f>
        <v>16655920.140000001</v>
      </c>
    </row>
    <row r="265" spans="1:10" ht="31.5" x14ac:dyDescent="0.25">
      <c r="A265" s="74" t="s">
        <v>302</v>
      </c>
      <c r="B265" s="169" t="s">
        <v>57</v>
      </c>
      <c r="C265" s="169" t="s">
        <v>125</v>
      </c>
      <c r="D265" s="169" t="s">
        <v>80</v>
      </c>
      <c r="E265" s="169" t="s">
        <v>101</v>
      </c>
      <c r="F265" s="170">
        <v>5</v>
      </c>
      <c r="G265" s="169" t="s">
        <v>83</v>
      </c>
      <c r="H265" s="169" t="s">
        <v>303</v>
      </c>
      <c r="I265" s="170"/>
      <c r="J265" s="154">
        <f>J266</f>
        <v>16655920.140000001</v>
      </c>
    </row>
    <row r="266" spans="1:10" x14ac:dyDescent="0.25">
      <c r="A266" s="73" t="s">
        <v>126</v>
      </c>
      <c r="B266" s="169" t="s">
        <v>57</v>
      </c>
      <c r="C266" s="169" t="s">
        <v>125</v>
      </c>
      <c r="D266" s="169" t="s">
        <v>80</v>
      </c>
      <c r="E266" s="169" t="s">
        <v>101</v>
      </c>
      <c r="F266" s="170">
        <v>5</v>
      </c>
      <c r="G266" s="169" t="s">
        <v>83</v>
      </c>
      <c r="H266" s="169" t="s">
        <v>303</v>
      </c>
      <c r="I266" s="170">
        <v>620</v>
      </c>
      <c r="J266" s="154">
        <f>18655920.14-2000000</f>
        <v>16655920.140000001</v>
      </c>
    </row>
    <row r="267" spans="1:10" ht="47.25" hidden="1" x14ac:dyDescent="0.25">
      <c r="A267" s="73" t="s">
        <v>205</v>
      </c>
      <c r="B267" s="169" t="s">
        <v>57</v>
      </c>
      <c r="C267" s="169" t="s">
        <v>125</v>
      </c>
      <c r="D267" s="169" t="s">
        <v>80</v>
      </c>
      <c r="E267" s="169" t="s">
        <v>103</v>
      </c>
      <c r="F267" s="170">
        <v>0</v>
      </c>
      <c r="G267" s="169" t="s">
        <v>83</v>
      </c>
      <c r="H267" s="169" t="s">
        <v>84</v>
      </c>
      <c r="I267" s="170"/>
      <c r="J267" s="155">
        <f>J268</f>
        <v>0</v>
      </c>
    </row>
    <row r="268" spans="1:10" hidden="1" x14ac:dyDescent="0.25">
      <c r="A268" s="74" t="s">
        <v>206</v>
      </c>
      <c r="B268" s="169" t="s">
        <v>57</v>
      </c>
      <c r="C268" s="169" t="s">
        <v>125</v>
      </c>
      <c r="D268" s="169" t="s">
        <v>80</v>
      </c>
      <c r="E268" s="169" t="s">
        <v>103</v>
      </c>
      <c r="F268" s="169" t="s">
        <v>82</v>
      </c>
      <c r="G268" s="169" t="s">
        <v>80</v>
      </c>
      <c r="H268" s="169" t="s">
        <v>84</v>
      </c>
      <c r="I268" s="169"/>
      <c r="J268" s="155">
        <f>J269</f>
        <v>0</v>
      </c>
    </row>
    <row r="269" spans="1:10" ht="31.5" hidden="1" x14ac:dyDescent="0.25">
      <c r="A269" s="74" t="s">
        <v>207</v>
      </c>
      <c r="B269" s="169" t="s">
        <v>57</v>
      </c>
      <c r="C269" s="169" t="s">
        <v>125</v>
      </c>
      <c r="D269" s="169" t="s">
        <v>80</v>
      </c>
      <c r="E269" s="169" t="s">
        <v>103</v>
      </c>
      <c r="F269" s="169" t="s">
        <v>82</v>
      </c>
      <c r="G269" s="169" t="s">
        <v>80</v>
      </c>
      <c r="H269" s="169" t="s">
        <v>208</v>
      </c>
      <c r="I269" s="169"/>
      <c r="J269" s="155">
        <f>J270</f>
        <v>0</v>
      </c>
    </row>
    <row r="270" spans="1:10" ht="31.5" hidden="1" x14ac:dyDescent="0.25">
      <c r="A270" s="74" t="s">
        <v>90</v>
      </c>
      <c r="B270" s="169" t="s">
        <v>57</v>
      </c>
      <c r="C270" s="169" t="s">
        <v>125</v>
      </c>
      <c r="D270" s="169" t="s">
        <v>80</v>
      </c>
      <c r="E270" s="169" t="s">
        <v>103</v>
      </c>
      <c r="F270" s="169" t="s">
        <v>82</v>
      </c>
      <c r="G270" s="169" t="s">
        <v>80</v>
      </c>
      <c r="H270" s="169" t="s">
        <v>208</v>
      </c>
      <c r="I270" s="169" t="s">
        <v>91</v>
      </c>
      <c r="J270" s="155"/>
    </row>
    <row r="271" spans="1:10" x14ac:dyDescent="0.25">
      <c r="A271" s="74" t="s">
        <v>95</v>
      </c>
      <c r="B271" s="169" t="s">
        <v>57</v>
      </c>
      <c r="C271" s="169" t="s">
        <v>125</v>
      </c>
      <c r="D271" s="169" t="s">
        <v>80</v>
      </c>
      <c r="E271" s="169" t="s">
        <v>96</v>
      </c>
      <c r="F271" s="170">
        <v>0</v>
      </c>
      <c r="G271" s="169" t="s">
        <v>82</v>
      </c>
      <c r="H271" s="169" t="s">
        <v>84</v>
      </c>
      <c r="I271" s="170"/>
      <c r="J271" s="154">
        <f>J272</f>
        <v>1992892.82</v>
      </c>
    </row>
    <row r="272" spans="1:10" x14ac:dyDescent="0.25">
      <c r="A272" s="74" t="s">
        <v>218</v>
      </c>
      <c r="B272" s="169" t="s">
        <v>57</v>
      </c>
      <c r="C272" s="169" t="s">
        <v>125</v>
      </c>
      <c r="D272" s="169" t="s">
        <v>80</v>
      </c>
      <c r="E272" s="169" t="s">
        <v>96</v>
      </c>
      <c r="F272" s="170">
        <v>9</v>
      </c>
      <c r="G272" s="169" t="s">
        <v>82</v>
      </c>
      <c r="H272" s="169" t="s">
        <v>84</v>
      </c>
      <c r="I272" s="170"/>
      <c r="J272" s="154">
        <f>J273+J275</f>
        <v>1992892.82</v>
      </c>
    </row>
    <row r="273" spans="1:10" ht="78.75" x14ac:dyDescent="0.25">
      <c r="A273" s="74" t="s">
        <v>318</v>
      </c>
      <c r="B273" s="169" t="s">
        <v>57</v>
      </c>
      <c r="C273" s="169" t="s">
        <v>125</v>
      </c>
      <c r="D273" s="169" t="s">
        <v>80</v>
      </c>
      <c r="E273" s="169" t="s">
        <v>96</v>
      </c>
      <c r="F273" s="170">
        <v>9</v>
      </c>
      <c r="G273" s="169" t="s">
        <v>83</v>
      </c>
      <c r="H273" s="169" t="s">
        <v>139</v>
      </c>
      <c r="I273" s="170"/>
      <c r="J273" s="154">
        <f>J274</f>
        <v>63952</v>
      </c>
    </row>
    <row r="274" spans="1:10" x14ac:dyDescent="0.25">
      <c r="A274" s="73" t="s">
        <v>126</v>
      </c>
      <c r="B274" s="169" t="s">
        <v>57</v>
      </c>
      <c r="C274" s="169" t="s">
        <v>125</v>
      </c>
      <c r="D274" s="169" t="s">
        <v>80</v>
      </c>
      <c r="E274" s="169" t="s">
        <v>96</v>
      </c>
      <c r="F274" s="170">
        <v>9</v>
      </c>
      <c r="G274" s="169" t="s">
        <v>83</v>
      </c>
      <c r="H274" s="169" t="s">
        <v>139</v>
      </c>
      <c r="I274" s="170">
        <v>620</v>
      </c>
      <c r="J274" s="154">
        <v>63952</v>
      </c>
    </row>
    <row r="275" spans="1:10" ht="31.5" x14ac:dyDescent="0.25">
      <c r="A275" s="74" t="s">
        <v>422</v>
      </c>
      <c r="B275" s="169" t="s">
        <v>57</v>
      </c>
      <c r="C275" s="169" t="s">
        <v>125</v>
      </c>
      <c r="D275" s="169" t="s">
        <v>80</v>
      </c>
      <c r="E275" s="169" t="s">
        <v>96</v>
      </c>
      <c r="F275" s="170">
        <v>9</v>
      </c>
      <c r="G275" s="169" t="s">
        <v>83</v>
      </c>
      <c r="H275" s="169" t="s">
        <v>421</v>
      </c>
      <c r="I275" s="170"/>
      <c r="J275" s="154">
        <f>SUM(J276:J276)</f>
        <v>1928940.82</v>
      </c>
    </row>
    <row r="276" spans="1:10" x14ac:dyDescent="0.25">
      <c r="A276" s="73" t="s">
        <v>126</v>
      </c>
      <c r="B276" s="169" t="s">
        <v>57</v>
      </c>
      <c r="C276" s="169" t="s">
        <v>125</v>
      </c>
      <c r="D276" s="169" t="s">
        <v>80</v>
      </c>
      <c r="E276" s="169" t="s">
        <v>96</v>
      </c>
      <c r="F276" s="170">
        <v>9</v>
      </c>
      <c r="G276" s="169" t="s">
        <v>83</v>
      </c>
      <c r="H276" s="169" t="s">
        <v>421</v>
      </c>
      <c r="I276" s="170">
        <v>620</v>
      </c>
      <c r="J276" s="154">
        <v>1928940.82</v>
      </c>
    </row>
    <row r="277" spans="1:10" x14ac:dyDescent="0.25">
      <c r="A277" s="73" t="s">
        <v>140</v>
      </c>
      <c r="B277" s="169" t="s">
        <v>57</v>
      </c>
      <c r="C277" s="169" t="s">
        <v>125</v>
      </c>
      <c r="D277" s="169" t="s">
        <v>98</v>
      </c>
      <c r="E277" s="169"/>
      <c r="F277" s="170"/>
      <c r="G277" s="169"/>
      <c r="H277" s="169"/>
      <c r="I277" s="170"/>
      <c r="J277" s="155">
        <f>J278</f>
        <v>1153882.6299999999</v>
      </c>
    </row>
    <row r="278" spans="1:10" ht="47.25" x14ac:dyDescent="0.25">
      <c r="A278" s="74" t="s">
        <v>310</v>
      </c>
      <c r="B278" s="169" t="s">
        <v>57</v>
      </c>
      <c r="C278" s="169" t="s">
        <v>125</v>
      </c>
      <c r="D278" s="169" t="s">
        <v>98</v>
      </c>
      <c r="E278" s="169" t="s">
        <v>101</v>
      </c>
      <c r="F278" s="170">
        <v>0</v>
      </c>
      <c r="G278" s="169" t="s">
        <v>83</v>
      </c>
      <c r="H278" s="169" t="s">
        <v>84</v>
      </c>
      <c r="I278" s="170"/>
      <c r="J278" s="155">
        <f>J279</f>
        <v>1153882.6299999999</v>
      </c>
    </row>
    <row r="279" spans="1:10" x14ac:dyDescent="0.25">
      <c r="A279" s="74" t="s">
        <v>319</v>
      </c>
      <c r="B279" s="169" t="s">
        <v>57</v>
      </c>
      <c r="C279" s="169" t="s">
        <v>125</v>
      </c>
      <c r="D279" s="169" t="s">
        <v>98</v>
      </c>
      <c r="E279" s="169" t="s">
        <v>101</v>
      </c>
      <c r="F279" s="170">
        <v>3</v>
      </c>
      <c r="G279" s="169" t="s">
        <v>83</v>
      </c>
      <c r="H279" s="169" t="s">
        <v>84</v>
      </c>
      <c r="I279" s="170"/>
      <c r="J279" s="155">
        <f>J280+J282+J284</f>
        <v>1153882.6299999999</v>
      </c>
    </row>
    <row r="280" spans="1:10" x14ac:dyDescent="0.25">
      <c r="A280" s="74" t="s">
        <v>320</v>
      </c>
      <c r="B280" s="169" t="s">
        <v>57</v>
      </c>
      <c r="C280" s="169" t="s">
        <v>125</v>
      </c>
      <c r="D280" s="169" t="s">
        <v>98</v>
      </c>
      <c r="E280" s="169" t="s">
        <v>101</v>
      </c>
      <c r="F280" s="170">
        <v>3</v>
      </c>
      <c r="G280" s="169" t="s">
        <v>83</v>
      </c>
      <c r="H280" s="169" t="s">
        <v>321</v>
      </c>
      <c r="I280" s="170"/>
      <c r="J280" s="155">
        <f>J281</f>
        <v>150000</v>
      </c>
    </row>
    <row r="281" spans="1:10" x14ac:dyDescent="0.25">
      <c r="A281" s="74" t="s">
        <v>104</v>
      </c>
      <c r="B281" s="169" t="s">
        <v>57</v>
      </c>
      <c r="C281" s="169" t="s">
        <v>125</v>
      </c>
      <c r="D281" s="169" t="s">
        <v>98</v>
      </c>
      <c r="E281" s="169" t="s">
        <v>101</v>
      </c>
      <c r="F281" s="170">
        <v>3</v>
      </c>
      <c r="G281" s="169" t="s">
        <v>83</v>
      </c>
      <c r="H281" s="169" t="s">
        <v>321</v>
      </c>
      <c r="I281" s="170">
        <v>350</v>
      </c>
      <c r="J281" s="155">
        <v>150000</v>
      </c>
    </row>
    <row r="282" spans="1:10" x14ac:dyDescent="0.25">
      <c r="A282" s="74" t="s">
        <v>322</v>
      </c>
      <c r="B282" s="169" t="s">
        <v>57</v>
      </c>
      <c r="C282" s="169" t="s">
        <v>125</v>
      </c>
      <c r="D282" s="169" t="s">
        <v>98</v>
      </c>
      <c r="E282" s="169" t="s">
        <v>101</v>
      </c>
      <c r="F282" s="170">
        <v>3</v>
      </c>
      <c r="G282" s="169" t="s">
        <v>83</v>
      </c>
      <c r="H282" s="169" t="s">
        <v>323</v>
      </c>
      <c r="I282" s="170"/>
      <c r="J282" s="155">
        <f>J283</f>
        <v>293882.63</v>
      </c>
    </row>
    <row r="283" spans="1:10" ht="31.5" x14ac:dyDescent="0.25">
      <c r="A283" s="74" t="s">
        <v>90</v>
      </c>
      <c r="B283" s="169" t="s">
        <v>57</v>
      </c>
      <c r="C283" s="169" t="s">
        <v>125</v>
      </c>
      <c r="D283" s="169" t="s">
        <v>98</v>
      </c>
      <c r="E283" s="169" t="s">
        <v>101</v>
      </c>
      <c r="F283" s="170">
        <v>3</v>
      </c>
      <c r="G283" s="169" t="s">
        <v>83</v>
      </c>
      <c r="H283" s="169" t="s">
        <v>323</v>
      </c>
      <c r="I283" s="170">
        <v>240</v>
      </c>
      <c r="J283" s="155">
        <v>293882.63</v>
      </c>
    </row>
    <row r="284" spans="1:10" x14ac:dyDescent="0.25">
      <c r="A284" s="74" t="s">
        <v>324</v>
      </c>
      <c r="B284" s="169" t="s">
        <v>57</v>
      </c>
      <c r="C284" s="169" t="s">
        <v>125</v>
      </c>
      <c r="D284" s="169" t="s">
        <v>98</v>
      </c>
      <c r="E284" s="169" t="s">
        <v>101</v>
      </c>
      <c r="F284" s="170">
        <v>3</v>
      </c>
      <c r="G284" s="169" t="s">
        <v>83</v>
      </c>
      <c r="H284" s="169" t="s">
        <v>325</v>
      </c>
      <c r="I284" s="170"/>
      <c r="J284" s="155">
        <f>J285</f>
        <v>710000</v>
      </c>
    </row>
    <row r="285" spans="1:10" ht="31.5" x14ac:dyDescent="0.25">
      <c r="A285" s="74" t="s">
        <v>90</v>
      </c>
      <c r="B285" s="169" t="s">
        <v>57</v>
      </c>
      <c r="C285" s="169" t="s">
        <v>125</v>
      </c>
      <c r="D285" s="169" t="s">
        <v>98</v>
      </c>
      <c r="E285" s="169" t="s">
        <v>101</v>
      </c>
      <c r="F285" s="170">
        <v>3</v>
      </c>
      <c r="G285" s="169" t="s">
        <v>83</v>
      </c>
      <c r="H285" s="169" t="s">
        <v>325</v>
      </c>
      <c r="I285" s="170">
        <v>240</v>
      </c>
      <c r="J285" s="155">
        <v>710000</v>
      </c>
    </row>
    <row r="286" spans="1:10" x14ac:dyDescent="0.25">
      <c r="A286" s="79" t="s">
        <v>141</v>
      </c>
      <c r="B286" s="169" t="s">
        <v>57</v>
      </c>
      <c r="C286" s="169">
        <v>10</v>
      </c>
      <c r="D286" s="169"/>
      <c r="E286" s="169"/>
      <c r="F286" s="170"/>
      <c r="G286" s="169"/>
      <c r="H286" s="169"/>
      <c r="I286" s="170"/>
      <c r="J286" s="155">
        <f>J287</f>
        <v>793400</v>
      </c>
    </row>
    <row r="287" spans="1:10" x14ac:dyDescent="0.25">
      <c r="A287" s="73" t="s">
        <v>142</v>
      </c>
      <c r="B287" s="169" t="s">
        <v>57</v>
      </c>
      <c r="C287" s="169" t="s">
        <v>103</v>
      </c>
      <c r="D287" s="169" t="s">
        <v>87</v>
      </c>
      <c r="E287" s="169"/>
      <c r="F287" s="169"/>
      <c r="G287" s="169"/>
      <c r="H287" s="169"/>
      <c r="I287" s="170"/>
      <c r="J287" s="155">
        <f>J288+J292</f>
        <v>793400</v>
      </c>
    </row>
    <row r="288" spans="1:10" x14ac:dyDescent="0.25">
      <c r="A288" s="74" t="s">
        <v>326</v>
      </c>
      <c r="B288" s="169" t="s">
        <v>57</v>
      </c>
      <c r="C288" s="169" t="s">
        <v>103</v>
      </c>
      <c r="D288" s="169" t="s">
        <v>87</v>
      </c>
      <c r="E288" s="169" t="s">
        <v>327</v>
      </c>
      <c r="F288" s="170">
        <v>0</v>
      </c>
      <c r="G288" s="169" t="s">
        <v>83</v>
      </c>
      <c r="H288" s="169" t="s">
        <v>84</v>
      </c>
      <c r="I288" s="170"/>
      <c r="J288" s="155">
        <f>J289</f>
        <v>743400</v>
      </c>
    </row>
    <row r="289" spans="1:10" x14ac:dyDescent="0.25">
      <c r="A289" s="74" t="s">
        <v>328</v>
      </c>
      <c r="B289" s="169" t="s">
        <v>57</v>
      </c>
      <c r="C289" s="169" t="s">
        <v>103</v>
      </c>
      <c r="D289" s="169" t="s">
        <v>87</v>
      </c>
      <c r="E289" s="169" t="s">
        <v>327</v>
      </c>
      <c r="F289" s="170">
        <v>3</v>
      </c>
      <c r="G289" s="169" t="s">
        <v>83</v>
      </c>
      <c r="H289" s="169" t="s">
        <v>84</v>
      </c>
      <c r="I289" s="170"/>
      <c r="J289" s="155">
        <f>J290</f>
        <v>743400</v>
      </c>
    </row>
    <row r="290" spans="1:10" ht="31.5" x14ac:dyDescent="0.25">
      <c r="A290" s="74" t="s">
        <v>329</v>
      </c>
      <c r="B290" s="169" t="s">
        <v>57</v>
      </c>
      <c r="C290" s="169" t="s">
        <v>103</v>
      </c>
      <c r="D290" s="169" t="s">
        <v>87</v>
      </c>
      <c r="E290" s="169" t="s">
        <v>327</v>
      </c>
      <c r="F290" s="170">
        <v>3</v>
      </c>
      <c r="G290" s="169" t="s">
        <v>83</v>
      </c>
      <c r="H290" s="169" t="s">
        <v>330</v>
      </c>
      <c r="I290" s="170"/>
      <c r="J290" s="155">
        <f>J291</f>
        <v>743400</v>
      </c>
    </row>
    <row r="291" spans="1:10" ht="47.25" x14ac:dyDescent="0.25">
      <c r="A291" s="74" t="s">
        <v>259</v>
      </c>
      <c r="B291" s="169" t="s">
        <v>57</v>
      </c>
      <c r="C291" s="169" t="s">
        <v>103</v>
      </c>
      <c r="D291" s="169" t="s">
        <v>87</v>
      </c>
      <c r="E291" s="169" t="s">
        <v>327</v>
      </c>
      <c r="F291" s="170">
        <v>3</v>
      </c>
      <c r="G291" s="169" t="s">
        <v>83</v>
      </c>
      <c r="H291" s="169" t="s">
        <v>330</v>
      </c>
      <c r="I291" s="170">
        <v>810</v>
      </c>
      <c r="J291" s="155">
        <v>743400</v>
      </c>
    </row>
    <row r="292" spans="1:10" x14ac:dyDescent="0.25">
      <c r="A292" s="74" t="s">
        <v>95</v>
      </c>
      <c r="B292" s="169" t="s">
        <v>57</v>
      </c>
      <c r="C292" s="169" t="s">
        <v>103</v>
      </c>
      <c r="D292" s="169" t="s">
        <v>87</v>
      </c>
      <c r="E292" s="169" t="s">
        <v>96</v>
      </c>
      <c r="F292" s="170">
        <v>0</v>
      </c>
      <c r="G292" s="169" t="s">
        <v>83</v>
      </c>
      <c r="H292" s="169" t="s">
        <v>84</v>
      </c>
      <c r="I292" s="170"/>
      <c r="J292" s="155">
        <f>J293</f>
        <v>50000</v>
      </c>
    </row>
    <row r="293" spans="1:10" x14ac:dyDescent="0.25">
      <c r="A293" s="74" t="s">
        <v>218</v>
      </c>
      <c r="B293" s="169" t="s">
        <v>57</v>
      </c>
      <c r="C293" s="169" t="s">
        <v>103</v>
      </c>
      <c r="D293" s="169" t="s">
        <v>87</v>
      </c>
      <c r="E293" s="169" t="s">
        <v>96</v>
      </c>
      <c r="F293" s="170">
        <v>9</v>
      </c>
      <c r="G293" s="169" t="s">
        <v>83</v>
      </c>
      <c r="H293" s="169" t="s">
        <v>84</v>
      </c>
      <c r="I293" s="170"/>
      <c r="J293" s="155">
        <f>J294</f>
        <v>50000</v>
      </c>
    </row>
    <row r="294" spans="1:10" x14ac:dyDescent="0.25">
      <c r="A294" s="74" t="s">
        <v>331</v>
      </c>
      <c r="B294" s="169" t="s">
        <v>57</v>
      </c>
      <c r="C294" s="169" t="s">
        <v>103</v>
      </c>
      <c r="D294" s="169" t="s">
        <v>87</v>
      </c>
      <c r="E294" s="169" t="s">
        <v>96</v>
      </c>
      <c r="F294" s="170">
        <v>9</v>
      </c>
      <c r="G294" s="169" t="s">
        <v>83</v>
      </c>
      <c r="H294" s="169" t="s">
        <v>332</v>
      </c>
      <c r="I294" s="170"/>
      <c r="J294" s="154">
        <f>J295</f>
        <v>50000</v>
      </c>
    </row>
    <row r="295" spans="1:10" x14ac:dyDescent="0.25">
      <c r="A295" s="74" t="s">
        <v>143</v>
      </c>
      <c r="B295" s="169" t="s">
        <v>57</v>
      </c>
      <c r="C295" s="169" t="s">
        <v>103</v>
      </c>
      <c r="D295" s="169" t="s">
        <v>87</v>
      </c>
      <c r="E295" s="169" t="s">
        <v>96</v>
      </c>
      <c r="F295" s="170">
        <v>9</v>
      </c>
      <c r="G295" s="169" t="s">
        <v>83</v>
      </c>
      <c r="H295" s="169" t="s">
        <v>332</v>
      </c>
      <c r="I295" s="170">
        <v>310</v>
      </c>
      <c r="J295" s="154">
        <v>50000</v>
      </c>
    </row>
    <row r="296" spans="1:10" x14ac:dyDescent="0.25">
      <c r="A296" s="79" t="s">
        <v>144</v>
      </c>
      <c r="B296" s="169" t="s">
        <v>57</v>
      </c>
      <c r="C296" s="169">
        <v>11</v>
      </c>
      <c r="D296" s="169"/>
      <c r="E296" s="169"/>
      <c r="F296" s="170"/>
      <c r="G296" s="169"/>
      <c r="H296" s="169"/>
      <c r="I296" s="170"/>
      <c r="J296" s="155">
        <f>J297</f>
        <v>3954068.73</v>
      </c>
    </row>
    <row r="297" spans="1:10" x14ac:dyDescent="0.25">
      <c r="A297" s="73" t="s">
        <v>145</v>
      </c>
      <c r="B297" s="169" t="s">
        <v>57</v>
      </c>
      <c r="C297" s="169">
        <v>11</v>
      </c>
      <c r="D297" s="169" t="s">
        <v>99</v>
      </c>
      <c r="E297" s="169"/>
      <c r="F297" s="170"/>
      <c r="G297" s="169"/>
      <c r="H297" s="169"/>
      <c r="I297" s="170"/>
      <c r="J297" s="155">
        <f>J298</f>
        <v>3954068.73</v>
      </c>
    </row>
    <row r="298" spans="1:10" ht="47.25" x14ac:dyDescent="0.25">
      <c r="A298" s="74" t="s">
        <v>310</v>
      </c>
      <c r="B298" s="169" t="s">
        <v>57</v>
      </c>
      <c r="C298" s="169" t="s">
        <v>107</v>
      </c>
      <c r="D298" s="169" t="s">
        <v>99</v>
      </c>
      <c r="E298" s="169" t="s">
        <v>101</v>
      </c>
      <c r="F298" s="170">
        <v>0</v>
      </c>
      <c r="G298" s="169" t="s">
        <v>83</v>
      </c>
      <c r="H298" s="169" t="s">
        <v>84</v>
      </c>
      <c r="I298" s="170"/>
      <c r="J298" s="155">
        <f>J299</f>
        <v>3954068.73</v>
      </c>
    </row>
    <row r="299" spans="1:10" ht="47.25" x14ac:dyDescent="0.25">
      <c r="A299" s="74" t="s">
        <v>333</v>
      </c>
      <c r="B299" s="169" t="s">
        <v>57</v>
      </c>
      <c r="C299" s="169" t="s">
        <v>107</v>
      </c>
      <c r="D299" s="169" t="s">
        <v>99</v>
      </c>
      <c r="E299" s="169" t="s">
        <v>101</v>
      </c>
      <c r="F299" s="170">
        <v>4</v>
      </c>
      <c r="G299" s="169" t="s">
        <v>83</v>
      </c>
      <c r="H299" s="169" t="s">
        <v>84</v>
      </c>
      <c r="I299" s="170"/>
      <c r="J299" s="155">
        <f>J300+J302+J304</f>
        <v>3954068.73</v>
      </c>
    </row>
    <row r="300" spans="1:10" x14ac:dyDescent="0.25">
      <c r="A300" s="74" t="s">
        <v>334</v>
      </c>
      <c r="B300" s="169" t="s">
        <v>57</v>
      </c>
      <c r="C300" s="169" t="s">
        <v>107</v>
      </c>
      <c r="D300" s="169" t="s">
        <v>99</v>
      </c>
      <c r="E300" s="169" t="s">
        <v>101</v>
      </c>
      <c r="F300" s="170">
        <v>4</v>
      </c>
      <c r="G300" s="169" t="s">
        <v>83</v>
      </c>
      <c r="H300" s="169" t="s">
        <v>335</v>
      </c>
      <c r="I300" s="170"/>
      <c r="J300" s="155">
        <f>J301</f>
        <v>625000</v>
      </c>
    </row>
    <row r="301" spans="1:10" ht="31.5" x14ac:dyDescent="0.25">
      <c r="A301" s="74" t="s">
        <v>90</v>
      </c>
      <c r="B301" s="169" t="s">
        <v>57</v>
      </c>
      <c r="C301" s="169" t="s">
        <v>107</v>
      </c>
      <c r="D301" s="169" t="s">
        <v>99</v>
      </c>
      <c r="E301" s="169" t="s">
        <v>101</v>
      </c>
      <c r="F301" s="170">
        <v>4</v>
      </c>
      <c r="G301" s="169" t="s">
        <v>83</v>
      </c>
      <c r="H301" s="169" t="s">
        <v>335</v>
      </c>
      <c r="I301" s="170">
        <v>240</v>
      </c>
      <c r="J301" s="155">
        <v>625000</v>
      </c>
    </row>
    <row r="302" spans="1:10" x14ac:dyDescent="0.25">
      <c r="A302" s="74" t="s">
        <v>284</v>
      </c>
      <c r="B302" s="169" t="s">
        <v>57</v>
      </c>
      <c r="C302" s="169" t="s">
        <v>107</v>
      </c>
      <c r="D302" s="169" t="s">
        <v>99</v>
      </c>
      <c r="E302" s="169" t="s">
        <v>101</v>
      </c>
      <c r="F302" s="170">
        <v>4</v>
      </c>
      <c r="G302" s="169" t="s">
        <v>83</v>
      </c>
      <c r="H302" s="169" t="s">
        <v>285</v>
      </c>
      <c r="I302" s="170"/>
      <c r="J302" s="155">
        <f>J303</f>
        <v>1829268.73</v>
      </c>
    </row>
    <row r="303" spans="1:10" ht="31.5" x14ac:dyDescent="0.25">
      <c r="A303" s="74" t="s">
        <v>90</v>
      </c>
      <c r="B303" s="169" t="s">
        <v>57</v>
      </c>
      <c r="C303" s="169" t="s">
        <v>107</v>
      </c>
      <c r="D303" s="169" t="s">
        <v>99</v>
      </c>
      <c r="E303" s="169" t="s">
        <v>101</v>
      </c>
      <c r="F303" s="170">
        <v>4</v>
      </c>
      <c r="G303" s="169" t="s">
        <v>83</v>
      </c>
      <c r="H303" s="169" t="s">
        <v>285</v>
      </c>
      <c r="I303" s="170">
        <v>240</v>
      </c>
      <c r="J303" s="155">
        <v>1829268.73</v>
      </c>
    </row>
    <row r="304" spans="1:10" x14ac:dyDescent="0.25">
      <c r="A304" s="74" t="s">
        <v>336</v>
      </c>
      <c r="B304" s="169" t="s">
        <v>57</v>
      </c>
      <c r="C304" s="169" t="s">
        <v>107</v>
      </c>
      <c r="D304" s="169" t="s">
        <v>99</v>
      </c>
      <c r="E304" s="169" t="s">
        <v>101</v>
      </c>
      <c r="F304" s="170">
        <v>4</v>
      </c>
      <c r="G304" s="169" t="s">
        <v>83</v>
      </c>
      <c r="H304" s="169" t="s">
        <v>337</v>
      </c>
      <c r="I304" s="170"/>
      <c r="J304" s="155">
        <f>J305</f>
        <v>1499800</v>
      </c>
    </row>
    <row r="305" spans="1:10" ht="31.5" x14ac:dyDescent="0.25">
      <c r="A305" s="74" t="s">
        <v>90</v>
      </c>
      <c r="B305" s="169" t="s">
        <v>57</v>
      </c>
      <c r="C305" s="169" t="s">
        <v>107</v>
      </c>
      <c r="D305" s="169" t="s">
        <v>99</v>
      </c>
      <c r="E305" s="169" t="s">
        <v>101</v>
      </c>
      <c r="F305" s="170">
        <v>4</v>
      </c>
      <c r="G305" s="169" t="s">
        <v>83</v>
      </c>
      <c r="H305" s="169" t="s">
        <v>337</v>
      </c>
      <c r="I305" s="170">
        <v>240</v>
      </c>
      <c r="J305" s="155">
        <v>1499800</v>
      </c>
    </row>
    <row r="306" spans="1:10" x14ac:dyDescent="0.25">
      <c r="A306" s="98" t="s">
        <v>354</v>
      </c>
      <c r="B306" s="99">
        <v>872</v>
      </c>
      <c r="C306" s="100" t="s">
        <v>349</v>
      </c>
      <c r="D306" s="100" t="s">
        <v>349</v>
      </c>
      <c r="E306" s="101" t="s">
        <v>349</v>
      </c>
      <c r="F306" s="102" t="s">
        <v>349</v>
      </c>
      <c r="G306" s="103" t="s">
        <v>349</v>
      </c>
      <c r="H306" s="104" t="s">
        <v>349</v>
      </c>
      <c r="I306" s="102"/>
      <c r="J306" s="159">
        <f>J307</f>
        <v>976875.17999999993</v>
      </c>
    </row>
    <row r="307" spans="1:10" x14ac:dyDescent="0.25">
      <c r="A307" s="70" t="s">
        <v>79</v>
      </c>
      <c r="B307" s="169" t="s">
        <v>355</v>
      </c>
      <c r="C307" s="169" t="s">
        <v>80</v>
      </c>
      <c r="D307" s="170" t="s">
        <v>23</v>
      </c>
      <c r="E307" s="169" t="s">
        <v>148</v>
      </c>
      <c r="F307" s="170"/>
      <c r="G307" s="169"/>
      <c r="H307" s="169"/>
      <c r="I307" s="170" t="s">
        <v>149</v>
      </c>
      <c r="J307" s="154">
        <f>J308+J315</f>
        <v>976875.17999999993</v>
      </c>
    </row>
    <row r="308" spans="1:10" ht="47.25" x14ac:dyDescent="0.25">
      <c r="A308" s="70" t="s">
        <v>86</v>
      </c>
      <c r="B308" s="169" t="s">
        <v>355</v>
      </c>
      <c r="C308" s="169" t="s">
        <v>80</v>
      </c>
      <c r="D308" s="169" t="s">
        <v>87</v>
      </c>
      <c r="E308" s="169" t="s">
        <v>148</v>
      </c>
      <c r="F308" s="170"/>
      <c r="G308" s="169"/>
      <c r="H308" s="169"/>
      <c r="I308" s="170" t="s">
        <v>149</v>
      </c>
      <c r="J308" s="154">
        <f>J309</f>
        <v>966875.17999999993</v>
      </c>
    </row>
    <row r="309" spans="1:10" x14ac:dyDescent="0.25">
      <c r="A309" s="73" t="s">
        <v>150</v>
      </c>
      <c r="B309" s="169" t="s">
        <v>355</v>
      </c>
      <c r="C309" s="169" t="s">
        <v>80</v>
      </c>
      <c r="D309" s="169" t="s">
        <v>87</v>
      </c>
      <c r="E309" s="169">
        <v>91</v>
      </c>
      <c r="F309" s="170">
        <v>0</v>
      </c>
      <c r="G309" s="169" t="s">
        <v>82</v>
      </c>
      <c r="H309" s="169" t="s">
        <v>84</v>
      </c>
      <c r="I309" s="170" t="s">
        <v>149</v>
      </c>
      <c r="J309" s="154">
        <f>J310</f>
        <v>966875.17999999993</v>
      </c>
    </row>
    <row r="310" spans="1:10" ht="31.5" x14ac:dyDescent="0.25">
      <c r="A310" s="73" t="s">
        <v>151</v>
      </c>
      <c r="B310" s="169" t="s">
        <v>355</v>
      </c>
      <c r="C310" s="169" t="s">
        <v>80</v>
      </c>
      <c r="D310" s="169" t="s">
        <v>87</v>
      </c>
      <c r="E310" s="169">
        <v>91</v>
      </c>
      <c r="F310" s="170">
        <v>1</v>
      </c>
      <c r="G310" s="169" t="s">
        <v>83</v>
      </c>
      <c r="H310" s="169" t="s">
        <v>84</v>
      </c>
      <c r="I310" s="170"/>
      <c r="J310" s="154">
        <f>J311+J313</f>
        <v>966875.17999999993</v>
      </c>
    </row>
    <row r="311" spans="1:10" ht="63" x14ac:dyDescent="0.25">
      <c r="A311" s="73" t="s">
        <v>152</v>
      </c>
      <c r="B311" s="169" t="s">
        <v>355</v>
      </c>
      <c r="C311" s="169" t="s">
        <v>80</v>
      </c>
      <c r="D311" s="169" t="s">
        <v>87</v>
      </c>
      <c r="E311" s="169">
        <v>91</v>
      </c>
      <c r="F311" s="170">
        <v>1</v>
      </c>
      <c r="G311" s="169" t="s">
        <v>83</v>
      </c>
      <c r="H311" s="169" t="s">
        <v>153</v>
      </c>
      <c r="I311" s="170"/>
      <c r="J311" s="154">
        <f>J312</f>
        <v>954875.17999999993</v>
      </c>
    </row>
    <row r="312" spans="1:10" x14ac:dyDescent="0.25">
      <c r="A312" s="73" t="s">
        <v>154</v>
      </c>
      <c r="B312" s="169" t="s">
        <v>355</v>
      </c>
      <c r="C312" s="169" t="s">
        <v>80</v>
      </c>
      <c r="D312" s="169" t="s">
        <v>87</v>
      </c>
      <c r="E312" s="169">
        <v>91</v>
      </c>
      <c r="F312" s="170">
        <v>1</v>
      </c>
      <c r="G312" s="169" t="s">
        <v>83</v>
      </c>
      <c r="H312" s="169" t="s">
        <v>153</v>
      </c>
      <c r="I312" s="170">
        <v>120</v>
      </c>
      <c r="J312" s="155">
        <f>1754875.18-800000</f>
        <v>954875.17999999993</v>
      </c>
    </row>
    <row r="313" spans="1:10" ht="63" x14ac:dyDescent="0.25">
      <c r="A313" s="73" t="s">
        <v>155</v>
      </c>
      <c r="B313" s="169" t="s">
        <v>355</v>
      </c>
      <c r="C313" s="169" t="s">
        <v>80</v>
      </c>
      <c r="D313" s="169" t="s">
        <v>87</v>
      </c>
      <c r="E313" s="169">
        <v>91</v>
      </c>
      <c r="F313" s="170">
        <v>1</v>
      </c>
      <c r="G313" s="169" t="s">
        <v>83</v>
      </c>
      <c r="H313" s="169" t="s">
        <v>156</v>
      </c>
      <c r="I313" s="170"/>
      <c r="J313" s="155">
        <f>SUM(J314:J314)</f>
        <v>12000</v>
      </c>
    </row>
    <row r="314" spans="1:10" ht="31.5" x14ac:dyDescent="0.25">
      <c r="A314" s="74" t="s">
        <v>90</v>
      </c>
      <c r="B314" s="169" t="s">
        <v>355</v>
      </c>
      <c r="C314" s="169" t="s">
        <v>80</v>
      </c>
      <c r="D314" s="169" t="s">
        <v>87</v>
      </c>
      <c r="E314" s="169">
        <v>91</v>
      </c>
      <c r="F314" s="170">
        <v>1</v>
      </c>
      <c r="G314" s="169" t="s">
        <v>83</v>
      </c>
      <c r="H314" s="169" t="s">
        <v>156</v>
      </c>
      <c r="I314" s="170">
        <v>240</v>
      </c>
      <c r="J314" s="155">
        <v>12000</v>
      </c>
    </row>
    <row r="315" spans="1:10" x14ac:dyDescent="0.25">
      <c r="A315" s="74" t="s">
        <v>111</v>
      </c>
      <c r="B315" s="169" t="s">
        <v>355</v>
      </c>
      <c r="C315" s="169" t="s">
        <v>80</v>
      </c>
      <c r="D315" s="169" t="s">
        <v>112</v>
      </c>
      <c r="E315" s="169"/>
      <c r="F315" s="169"/>
      <c r="G315" s="169"/>
      <c r="H315" s="169"/>
      <c r="I315" s="169"/>
      <c r="J315" s="155">
        <f>J316</f>
        <v>10000</v>
      </c>
    </row>
    <row r="316" spans="1:10" x14ac:dyDescent="0.25">
      <c r="A316" s="73" t="s">
        <v>150</v>
      </c>
      <c r="B316" s="169" t="s">
        <v>355</v>
      </c>
      <c r="C316" s="169" t="s">
        <v>80</v>
      </c>
      <c r="D316" s="170">
        <v>13</v>
      </c>
      <c r="E316" s="169" t="s">
        <v>213</v>
      </c>
      <c r="F316" s="170">
        <v>0</v>
      </c>
      <c r="G316" s="169" t="s">
        <v>83</v>
      </c>
      <c r="H316" s="169" t="s">
        <v>84</v>
      </c>
      <c r="I316" s="170"/>
      <c r="J316" s="155">
        <f>J317</f>
        <v>10000</v>
      </c>
    </row>
    <row r="317" spans="1:10" ht="31.5" x14ac:dyDescent="0.25">
      <c r="A317" s="73" t="s">
        <v>151</v>
      </c>
      <c r="B317" s="169" t="s">
        <v>355</v>
      </c>
      <c r="C317" s="169" t="s">
        <v>80</v>
      </c>
      <c r="D317" s="170">
        <v>13</v>
      </c>
      <c r="E317" s="170">
        <v>91</v>
      </c>
      <c r="F317" s="170">
        <v>1</v>
      </c>
      <c r="G317" s="169" t="s">
        <v>83</v>
      </c>
      <c r="H317" s="169" t="s">
        <v>84</v>
      </c>
      <c r="I317" s="170"/>
      <c r="J317" s="155">
        <f>J318</f>
        <v>10000</v>
      </c>
    </row>
    <row r="318" spans="1:10" ht="47.25" x14ac:dyDescent="0.25">
      <c r="A318" s="73" t="s">
        <v>214</v>
      </c>
      <c r="B318" s="169" t="s">
        <v>355</v>
      </c>
      <c r="C318" s="169" t="s">
        <v>80</v>
      </c>
      <c r="D318" s="170">
        <v>13</v>
      </c>
      <c r="E318" s="170">
        <v>91</v>
      </c>
      <c r="F318" s="170">
        <v>1</v>
      </c>
      <c r="G318" s="169" t="s">
        <v>83</v>
      </c>
      <c r="H318" s="169" t="s">
        <v>215</v>
      </c>
      <c r="I318" s="170"/>
      <c r="J318" s="155">
        <f>J319</f>
        <v>10000</v>
      </c>
    </row>
    <row r="319" spans="1:10" ht="31.5" x14ac:dyDescent="0.25">
      <c r="A319" s="73" t="s">
        <v>90</v>
      </c>
      <c r="B319" s="169" t="s">
        <v>355</v>
      </c>
      <c r="C319" s="169" t="s">
        <v>80</v>
      </c>
      <c r="D319" s="170">
        <v>13</v>
      </c>
      <c r="E319" s="170">
        <v>91</v>
      </c>
      <c r="F319" s="170">
        <v>1</v>
      </c>
      <c r="G319" s="169" t="s">
        <v>83</v>
      </c>
      <c r="H319" s="169" t="s">
        <v>215</v>
      </c>
      <c r="I319" s="170">
        <v>240</v>
      </c>
      <c r="J319" s="155">
        <v>10000</v>
      </c>
    </row>
    <row r="320" spans="1:10" x14ac:dyDescent="0.25">
      <c r="A320" s="83" t="s">
        <v>146</v>
      </c>
      <c r="B320" s="85"/>
      <c r="C320" s="84"/>
      <c r="D320" s="85"/>
      <c r="E320" s="84"/>
      <c r="F320" s="85"/>
      <c r="G320" s="84"/>
      <c r="H320" s="86"/>
      <c r="I320" s="86"/>
      <c r="J320" s="156">
        <f>J12+J306</f>
        <v>149351029.28</v>
      </c>
    </row>
    <row r="321" spans="9:13" x14ac:dyDescent="0.25">
      <c r="I321" s="47">
        <v>1</v>
      </c>
      <c r="J321" s="162">
        <f>J307+J13</f>
        <v>24062923.550000001</v>
      </c>
      <c r="K321" s="173">
        <f>J18+J21+J22+J308</f>
        <v>15385785.939999999</v>
      </c>
      <c r="L321" s="40">
        <f>('Прил 1'!C25-'Прил 1'!C38)*0.105</f>
        <v>15380719.394250002</v>
      </c>
      <c r="M321" s="173">
        <f>K321-L321</f>
        <v>5066.5457499977201</v>
      </c>
    </row>
    <row r="322" spans="9:13" x14ac:dyDescent="0.25">
      <c r="I322" s="47">
        <v>2</v>
      </c>
      <c r="J322" s="162">
        <f>J120</f>
        <v>359490.84</v>
      </c>
    </row>
    <row r="323" spans="9:13" x14ac:dyDescent="0.25">
      <c r="I323" s="47">
        <v>3</v>
      </c>
      <c r="J323" s="162">
        <f>J127</f>
        <v>2475831.7199999997</v>
      </c>
    </row>
    <row r="324" spans="9:13" x14ac:dyDescent="0.25">
      <c r="I324" s="47">
        <v>4</v>
      </c>
      <c r="J324" s="162">
        <f>J154</f>
        <v>30333712.979999997</v>
      </c>
    </row>
    <row r="325" spans="9:13" x14ac:dyDescent="0.25">
      <c r="I325" s="47">
        <v>5</v>
      </c>
      <c r="J325" s="162">
        <f>J179</f>
        <v>57029709.329999998</v>
      </c>
    </row>
    <row r="326" spans="9:13" x14ac:dyDescent="0.25">
      <c r="I326" s="47">
        <v>7</v>
      </c>
      <c r="J326" s="162">
        <f>J246</f>
        <v>3006737</v>
      </c>
    </row>
    <row r="327" spans="9:13" x14ac:dyDescent="0.25">
      <c r="I327" s="47">
        <v>8</v>
      </c>
      <c r="J327" s="162">
        <f>J258</f>
        <v>27335155.129999999</v>
      </c>
    </row>
    <row r="328" spans="9:13" x14ac:dyDescent="0.25">
      <c r="I328" s="47">
        <v>9</v>
      </c>
    </row>
    <row r="329" spans="9:13" x14ac:dyDescent="0.25">
      <c r="I329" s="47">
        <v>10</v>
      </c>
      <c r="J329" s="162">
        <f>J286</f>
        <v>793400</v>
      </c>
    </row>
    <row r="330" spans="9:13" x14ac:dyDescent="0.25">
      <c r="I330" s="47">
        <v>11</v>
      </c>
      <c r="J330" s="162">
        <f>J296</f>
        <v>3954068.73</v>
      </c>
    </row>
    <row r="331" spans="9:13" x14ac:dyDescent="0.25">
      <c r="J331" s="162">
        <f>SUM(J321:J330)</f>
        <v>149351029.27999997</v>
      </c>
      <c r="K331" s="173"/>
    </row>
    <row r="332" spans="9:13" x14ac:dyDescent="0.25">
      <c r="I332" s="47" t="s">
        <v>423</v>
      </c>
      <c r="J332" s="162">
        <f>J52+J65+J85+J91+J95+J102+J129+J138+J156+J176+J181+J193+J216+J232+J238+J248+J252+J260+J267+J278+J298</f>
        <v>126090877.37999998</v>
      </c>
      <c r="K332" s="173"/>
    </row>
    <row r="333" spans="9:13" x14ac:dyDescent="0.25">
      <c r="I333" s="47" t="s">
        <v>442</v>
      </c>
      <c r="J333" s="162">
        <f>'Прил 1'!C48</f>
        <v>149351029.28000003</v>
      </c>
    </row>
    <row r="334" spans="9:13" x14ac:dyDescent="0.25">
      <c r="I334" s="47" t="s">
        <v>443</v>
      </c>
      <c r="J334" s="162">
        <f>J333-J331</f>
        <v>0</v>
      </c>
    </row>
  </sheetData>
  <mergeCells count="9">
    <mergeCell ref="E11:H11"/>
    <mergeCell ref="D2:J2"/>
    <mergeCell ref="D1:J1"/>
    <mergeCell ref="D3:J3"/>
    <mergeCell ref="D4:J4"/>
    <mergeCell ref="D5:J5"/>
    <mergeCell ref="D6:J6"/>
    <mergeCell ref="A8:J8"/>
    <mergeCell ref="A10:J10"/>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313"/>
  <sheetViews>
    <sheetView view="pageBreakPreview" zoomScaleNormal="100" zoomScaleSheetLayoutView="100" workbookViewId="0">
      <selection activeCell="H17" sqref="H17"/>
    </sheetView>
  </sheetViews>
  <sheetFormatPr defaultColWidth="8.85546875" defaultRowHeight="15.75" x14ac:dyDescent="0.25"/>
  <cols>
    <col min="1" max="1" width="52.85546875" style="46" customWidth="1"/>
    <col min="2" max="4" width="6.7109375" style="47" customWidth="1"/>
    <col min="5" max="7" width="4.42578125" style="47" customWidth="1"/>
    <col min="8" max="8" width="7.7109375" style="47" customWidth="1"/>
    <col min="9" max="9" width="7.85546875" style="47" customWidth="1"/>
    <col min="10" max="11" width="17.28515625" style="48" customWidth="1"/>
    <col min="12" max="12" width="15.85546875" style="40" customWidth="1"/>
    <col min="13" max="13" width="18" style="40" customWidth="1"/>
    <col min="14" max="14" width="14.7109375" style="40" customWidth="1"/>
    <col min="15" max="15" width="15.42578125" style="40" customWidth="1"/>
    <col min="16" max="16384" width="8.85546875" style="40"/>
  </cols>
  <sheetData>
    <row r="1" spans="1:11" s="93" customFormat="1" ht="15" customHeight="1" x14ac:dyDescent="0.25">
      <c r="A1" s="107"/>
      <c r="B1" s="107"/>
      <c r="C1" s="107"/>
      <c r="D1" s="107"/>
      <c r="E1" s="107"/>
      <c r="F1" s="256" t="s">
        <v>347</v>
      </c>
      <c r="G1" s="256"/>
      <c r="H1" s="256"/>
      <c r="I1" s="256"/>
      <c r="J1" s="256"/>
      <c r="K1" s="256"/>
    </row>
    <row r="2" spans="1:11" s="93" customFormat="1" ht="15" customHeight="1" x14ac:dyDescent="0.25">
      <c r="A2" s="107"/>
      <c r="B2" s="107"/>
      <c r="C2" s="107"/>
      <c r="D2" s="107"/>
      <c r="E2" s="107"/>
      <c r="F2" s="256" t="s">
        <v>36</v>
      </c>
      <c r="G2" s="256"/>
      <c r="H2" s="256"/>
      <c r="I2" s="256"/>
      <c r="J2" s="256"/>
      <c r="K2" s="256"/>
    </row>
    <row r="3" spans="1:11" s="93" customFormat="1" ht="15" x14ac:dyDescent="0.25">
      <c r="A3" s="107"/>
      <c r="B3" s="107"/>
      <c r="C3" s="107"/>
      <c r="D3" s="107"/>
      <c r="E3" s="107"/>
      <c r="F3" s="257" t="s">
        <v>38</v>
      </c>
      <c r="G3" s="257"/>
      <c r="H3" s="257"/>
      <c r="I3" s="257"/>
      <c r="J3" s="257"/>
      <c r="K3" s="257"/>
    </row>
    <row r="4" spans="1:11" s="93" customFormat="1" ht="15" x14ac:dyDescent="0.25">
      <c r="A4" s="107"/>
      <c r="B4" s="107"/>
      <c r="C4" s="107"/>
      <c r="D4" s="107"/>
      <c r="E4" s="107"/>
      <c r="F4" s="257" t="s">
        <v>39</v>
      </c>
      <c r="G4" s="257"/>
      <c r="H4" s="257"/>
      <c r="I4" s="257"/>
      <c r="J4" s="257"/>
      <c r="K4" s="257"/>
    </row>
    <row r="5" spans="1:11" s="93" customFormat="1" ht="15" x14ac:dyDescent="0.25">
      <c r="A5" s="107"/>
      <c r="B5" s="107"/>
      <c r="C5" s="107"/>
      <c r="D5" s="107"/>
      <c r="E5" s="107"/>
      <c r="F5" s="257" t="s">
        <v>488</v>
      </c>
      <c r="G5" s="257"/>
      <c r="H5" s="257"/>
      <c r="I5" s="257"/>
      <c r="J5" s="257"/>
      <c r="K5" s="257"/>
    </row>
    <row r="6" spans="1:11" s="93" customFormat="1" ht="15" x14ac:dyDescent="0.25">
      <c r="A6" s="107"/>
      <c r="B6" s="107"/>
      <c r="C6" s="107"/>
      <c r="D6" s="107"/>
      <c r="E6" s="107"/>
      <c r="F6" s="257" t="s">
        <v>523</v>
      </c>
      <c r="G6" s="257"/>
      <c r="H6" s="257"/>
      <c r="I6" s="257"/>
      <c r="J6" s="257"/>
      <c r="K6" s="257"/>
    </row>
    <row r="7" spans="1:11" x14ac:dyDescent="0.25">
      <c r="A7" s="38"/>
      <c r="B7" s="39"/>
      <c r="C7" s="39"/>
      <c r="D7" s="39"/>
      <c r="E7" s="39"/>
      <c r="F7" s="39"/>
      <c r="G7" s="39"/>
      <c r="H7" s="39"/>
      <c r="I7" s="39"/>
      <c r="J7" s="41"/>
      <c r="K7" s="41"/>
    </row>
    <row r="8" spans="1:11" ht="38.450000000000003" customHeight="1" x14ac:dyDescent="0.25">
      <c r="A8" s="245" t="s">
        <v>518</v>
      </c>
      <c r="B8" s="245"/>
      <c r="C8" s="245"/>
      <c r="D8" s="245"/>
      <c r="E8" s="245"/>
      <c r="F8" s="245"/>
      <c r="G8" s="245"/>
      <c r="H8" s="245"/>
      <c r="I8" s="245"/>
      <c r="J8" s="245"/>
      <c r="K8" s="245"/>
    </row>
    <row r="9" spans="1:11" x14ac:dyDescent="0.25">
      <c r="A9" s="42"/>
      <c r="B9" s="43"/>
      <c r="C9" s="43"/>
      <c r="D9" s="43"/>
      <c r="E9" s="43"/>
      <c r="F9" s="43"/>
      <c r="G9" s="43"/>
      <c r="H9" s="43"/>
      <c r="I9" s="43"/>
      <c r="J9" s="44"/>
      <c r="K9" s="44"/>
    </row>
    <row r="10" spans="1:11" x14ac:dyDescent="0.25">
      <c r="A10" s="255" t="s">
        <v>35</v>
      </c>
      <c r="B10" s="255"/>
      <c r="C10" s="255"/>
      <c r="D10" s="255"/>
      <c r="E10" s="255"/>
      <c r="F10" s="255"/>
      <c r="G10" s="255"/>
      <c r="H10" s="255"/>
      <c r="I10" s="255"/>
      <c r="J10" s="255"/>
      <c r="K10" s="255"/>
    </row>
    <row r="11" spans="1:11" ht="99.75" customHeight="1" x14ac:dyDescent="0.25">
      <c r="A11" s="174" t="s">
        <v>74</v>
      </c>
      <c r="B11" s="174" t="s">
        <v>343</v>
      </c>
      <c r="C11" s="174" t="s">
        <v>344</v>
      </c>
      <c r="D11" s="174" t="s">
        <v>345</v>
      </c>
      <c r="E11" s="242" t="s">
        <v>77</v>
      </c>
      <c r="F11" s="243"/>
      <c r="G11" s="243"/>
      <c r="H11" s="244"/>
      <c r="I11" s="174" t="s">
        <v>346</v>
      </c>
      <c r="J11" s="174" t="s">
        <v>474</v>
      </c>
      <c r="K11" s="174" t="s">
        <v>493</v>
      </c>
    </row>
    <row r="12" spans="1:11" x14ac:dyDescent="0.25">
      <c r="A12" s="98" t="s">
        <v>348</v>
      </c>
      <c r="B12" s="99">
        <v>871</v>
      </c>
      <c r="C12" s="100" t="s">
        <v>349</v>
      </c>
      <c r="D12" s="100" t="s">
        <v>349</v>
      </c>
      <c r="E12" s="101" t="s">
        <v>349</v>
      </c>
      <c r="F12" s="102" t="s">
        <v>349</v>
      </c>
      <c r="G12" s="103" t="s">
        <v>349</v>
      </c>
      <c r="H12" s="104" t="s">
        <v>349</v>
      </c>
      <c r="I12" s="102"/>
      <c r="J12" s="159">
        <f>J13+J101+J107+J134+J159+J228+J240+J264+J274</f>
        <v>148922239.75</v>
      </c>
      <c r="K12" s="159">
        <f>K13+K101+K107+K134+K159+K228+K240+K264+K274</f>
        <v>149434557.77999997</v>
      </c>
    </row>
    <row r="13" spans="1:11" x14ac:dyDescent="0.25">
      <c r="A13" s="64" t="s">
        <v>79</v>
      </c>
      <c r="B13" s="105">
        <v>871</v>
      </c>
      <c r="C13" s="65">
        <v>1</v>
      </c>
      <c r="D13" s="100"/>
      <c r="E13" s="101"/>
      <c r="F13" s="102"/>
      <c r="G13" s="103"/>
      <c r="H13" s="104"/>
      <c r="I13" s="102"/>
      <c r="J13" s="153">
        <f>J14+J35+J40+J45</f>
        <v>19913819.32</v>
      </c>
      <c r="K13" s="153">
        <f>K14+K35+K40+K45</f>
        <v>20345981.030000001</v>
      </c>
    </row>
    <row r="14" spans="1:11" ht="63" x14ac:dyDescent="0.25">
      <c r="A14" s="73" t="s">
        <v>97</v>
      </c>
      <c r="B14" s="106">
        <v>871</v>
      </c>
      <c r="C14" s="169" t="s">
        <v>80</v>
      </c>
      <c r="D14" s="170" t="s">
        <v>98</v>
      </c>
      <c r="E14" s="169" t="s">
        <v>148</v>
      </c>
      <c r="F14" s="170"/>
      <c r="G14" s="169"/>
      <c r="H14" s="169"/>
      <c r="I14" s="170" t="s">
        <v>149</v>
      </c>
      <c r="J14" s="155">
        <f>J15+J25</f>
        <v>14573680.100000001</v>
      </c>
      <c r="K14" s="155">
        <f>K15+K25</f>
        <v>15046496.24</v>
      </c>
    </row>
    <row r="15" spans="1:11" ht="31.5" x14ac:dyDescent="0.25">
      <c r="A15" s="73" t="s">
        <v>160</v>
      </c>
      <c r="B15" s="170">
        <v>871</v>
      </c>
      <c r="C15" s="169" t="s">
        <v>80</v>
      </c>
      <c r="D15" s="170" t="s">
        <v>98</v>
      </c>
      <c r="E15" s="169">
        <v>92</v>
      </c>
      <c r="F15" s="170">
        <v>0</v>
      </c>
      <c r="G15" s="169" t="s">
        <v>83</v>
      </c>
      <c r="H15" s="169" t="s">
        <v>84</v>
      </c>
      <c r="I15" s="170"/>
      <c r="J15" s="155">
        <f>J16+J19</f>
        <v>14573680.100000001</v>
      </c>
      <c r="K15" s="155">
        <f>K16+K19</f>
        <v>15046496.24</v>
      </c>
    </row>
    <row r="16" spans="1:11" x14ac:dyDescent="0.25">
      <c r="A16" s="75" t="s">
        <v>161</v>
      </c>
      <c r="B16" s="170">
        <v>871</v>
      </c>
      <c r="C16" s="169" t="s">
        <v>80</v>
      </c>
      <c r="D16" s="170" t="s">
        <v>98</v>
      </c>
      <c r="E16" s="169">
        <v>92</v>
      </c>
      <c r="F16" s="170">
        <v>1</v>
      </c>
      <c r="G16" s="169" t="s">
        <v>83</v>
      </c>
      <c r="H16" s="169" t="s">
        <v>84</v>
      </c>
      <c r="I16" s="170"/>
      <c r="J16" s="155">
        <f>J17</f>
        <v>1512682.3</v>
      </c>
      <c r="K16" s="155">
        <f>K17</f>
        <v>1573079.9</v>
      </c>
    </row>
    <row r="17" spans="1:11" ht="78.75" x14ac:dyDescent="0.25">
      <c r="A17" s="75" t="s">
        <v>162</v>
      </c>
      <c r="B17" s="170">
        <v>871</v>
      </c>
      <c r="C17" s="169" t="s">
        <v>80</v>
      </c>
      <c r="D17" s="170" t="s">
        <v>98</v>
      </c>
      <c r="E17" s="169">
        <v>92</v>
      </c>
      <c r="F17" s="170">
        <v>1</v>
      </c>
      <c r="G17" s="169" t="s">
        <v>83</v>
      </c>
      <c r="H17" s="169" t="s">
        <v>153</v>
      </c>
      <c r="I17" s="170"/>
      <c r="J17" s="155">
        <f>J18</f>
        <v>1512682.3</v>
      </c>
      <c r="K17" s="155">
        <f>K18</f>
        <v>1573079.9</v>
      </c>
    </row>
    <row r="18" spans="1:11" ht="31.5" x14ac:dyDescent="0.25">
      <c r="A18" s="73" t="s">
        <v>154</v>
      </c>
      <c r="B18" s="170">
        <v>871</v>
      </c>
      <c r="C18" s="169" t="s">
        <v>80</v>
      </c>
      <c r="D18" s="170" t="s">
        <v>98</v>
      </c>
      <c r="E18" s="169">
        <v>92</v>
      </c>
      <c r="F18" s="170">
        <v>1</v>
      </c>
      <c r="G18" s="169" t="s">
        <v>83</v>
      </c>
      <c r="H18" s="169" t="s">
        <v>153</v>
      </c>
      <c r="I18" s="170">
        <v>120</v>
      </c>
      <c r="J18" s="155">
        <v>1512682.3</v>
      </c>
      <c r="K18" s="155">
        <v>1573079.9</v>
      </c>
    </row>
    <row r="19" spans="1:11" x14ac:dyDescent="0.25">
      <c r="A19" s="74" t="s">
        <v>163</v>
      </c>
      <c r="B19" s="170">
        <v>871</v>
      </c>
      <c r="C19" s="169" t="s">
        <v>80</v>
      </c>
      <c r="D19" s="170" t="s">
        <v>98</v>
      </c>
      <c r="E19" s="169">
        <v>92</v>
      </c>
      <c r="F19" s="170">
        <v>2</v>
      </c>
      <c r="G19" s="169" t="s">
        <v>83</v>
      </c>
      <c r="H19" s="169" t="s">
        <v>84</v>
      </c>
      <c r="I19" s="170"/>
      <c r="J19" s="155">
        <f>J20+J22</f>
        <v>13060997.800000001</v>
      </c>
      <c r="K19" s="155">
        <f>K20+K22</f>
        <v>13473416.34</v>
      </c>
    </row>
    <row r="20" spans="1:11" ht="78.75" x14ac:dyDescent="0.25">
      <c r="A20" s="74" t="s">
        <v>162</v>
      </c>
      <c r="B20" s="170">
        <v>871</v>
      </c>
      <c r="C20" s="169" t="s">
        <v>80</v>
      </c>
      <c r="D20" s="170" t="s">
        <v>98</v>
      </c>
      <c r="E20" s="169">
        <v>92</v>
      </c>
      <c r="F20" s="170">
        <v>2</v>
      </c>
      <c r="G20" s="169" t="s">
        <v>83</v>
      </c>
      <c r="H20" s="169" t="s">
        <v>153</v>
      </c>
      <c r="I20" s="170"/>
      <c r="J20" s="155">
        <f>J21</f>
        <v>12491957.800000001</v>
      </c>
      <c r="K20" s="155">
        <f>K21</f>
        <v>12850174.779999999</v>
      </c>
    </row>
    <row r="21" spans="1:11" ht="31.5" x14ac:dyDescent="0.25">
      <c r="A21" s="73" t="s">
        <v>154</v>
      </c>
      <c r="B21" s="170">
        <v>871</v>
      </c>
      <c r="C21" s="169" t="s">
        <v>80</v>
      </c>
      <c r="D21" s="170" t="s">
        <v>98</v>
      </c>
      <c r="E21" s="169">
        <v>92</v>
      </c>
      <c r="F21" s="170">
        <v>2</v>
      </c>
      <c r="G21" s="169" t="s">
        <v>83</v>
      </c>
      <c r="H21" s="169" t="s">
        <v>153</v>
      </c>
      <c r="I21" s="170">
        <v>120</v>
      </c>
      <c r="J21" s="155">
        <f>13849461.32-1357503.52</f>
        <v>12491957.800000001</v>
      </c>
      <c r="K21" s="155">
        <f>14403319.25-1553144.47</f>
        <v>12850174.779999999</v>
      </c>
    </row>
    <row r="22" spans="1:11" ht="78.75" x14ac:dyDescent="0.25">
      <c r="A22" s="74" t="s">
        <v>164</v>
      </c>
      <c r="B22" s="170">
        <v>871</v>
      </c>
      <c r="C22" s="169" t="s">
        <v>80</v>
      </c>
      <c r="D22" s="170" t="s">
        <v>98</v>
      </c>
      <c r="E22" s="169">
        <v>92</v>
      </c>
      <c r="F22" s="170">
        <v>2</v>
      </c>
      <c r="G22" s="169" t="s">
        <v>83</v>
      </c>
      <c r="H22" s="169" t="s">
        <v>156</v>
      </c>
      <c r="I22" s="170"/>
      <c r="J22" s="155">
        <f>SUM(J23:J24)</f>
        <v>569040</v>
      </c>
      <c r="K22" s="155">
        <f>SUM(K23:K24)</f>
        <v>623241.56000000006</v>
      </c>
    </row>
    <row r="23" spans="1:11" ht="47.25" x14ac:dyDescent="0.25">
      <c r="A23" s="74" t="s">
        <v>90</v>
      </c>
      <c r="B23" s="170">
        <v>871</v>
      </c>
      <c r="C23" s="169" t="s">
        <v>80</v>
      </c>
      <c r="D23" s="170" t="s">
        <v>98</v>
      </c>
      <c r="E23" s="169">
        <v>92</v>
      </c>
      <c r="F23" s="170">
        <v>2</v>
      </c>
      <c r="G23" s="169" t="s">
        <v>83</v>
      </c>
      <c r="H23" s="169" t="s">
        <v>156</v>
      </c>
      <c r="I23" s="170">
        <v>240</v>
      </c>
      <c r="J23" s="155">
        <f>1355040-800000</f>
        <v>555040</v>
      </c>
      <c r="K23" s="155">
        <f>1409241.56-800000</f>
        <v>609241.56000000006</v>
      </c>
    </row>
    <row r="24" spans="1:11" x14ac:dyDescent="0.25">
      <c r="A24" s="74" t="s">
        <v>92</v>
      </c>
      <c r="B24" s="170">
        <v>871</v>
      </c>
      <c r="C24" s="169" t="s">
        <v>80</v>
      </c>
      <c r="D24" s="170" t="s">
        <v>98</v>
      </c>
      <c r="E24" s="169">
        <v>92</v>
      </c>
      <c r="F24" s="170">
        <v>2</v>
      </c>
      <c r="G24" s="169" t="s">
        <v>83</v>
      </c>
      <c r="H24" s="169" t="s">
        <v>156</v>
      </c>
      <c r="I24" s="170">
        <v>850</v>
      </c>
      <c r="J24" s="155">
        <v>14000</v>
      </c>
      <c r="K24" s="155">
        <v>14000</v>
      </c>
    </row>
    <row r="25" spans="1:11" ht="15.75" hidden="1" customHeight="1" x14ac:dyDescent="0.25">
      <c r="A25" s="74" t="s">
        <v>165</v>
      </c>
      <c r="B25" s="170">
        <v>871</v>
      </c>
      <c r="C25" s="169" t="s">
        <v>80</v>
      </c>
      <c r="D25" s="170" t="s">
        <v>98</v>
      </c>
      <c r="E25" s="169">
        <v>97</v>
      </c>
      <c r="F25" s="170">
        <v>0</v>
      </c>
      <c r="G25" s="169" t="s">
        <v>83</v>
      </c>
      <c r="H25" s="169" t="s">
        <v>84</v>
      </c>
      <c r="I25" s="170"/>
      <c r="J25" s="155">
        <f>J26</f>
        <v>0</v>
      </c>
      <c r="K25" s="155">
        <f>K26</f>
        <v>0</v>
      </c>
    </row>
    <row r="26" spans="1:11" ht="78.75" hidden="1" customHeight="1" x14ac:dyDescent="0.25">
      <c r="A26" s="74" t="s">
        <v>166</v>
      </c>
      <c r="B26" s="170">
        <v>871</v>
      </c>
      <c r="C26" s="169" t="s">
        <v>80</v>
      </c>
      <c r="D26" s="170" t="s">
        <v>98</v>
      </c>
      <c r="E26" s="169">
        <v>97</v>
      </c>
      <c r="F26" s="170">
        <v>2</v>
      </c>
      <c r="G26" s="169" t="s">
        <v>83</v>
      </c>
      <c r="H26" s="169" t="s">
        <v>84</v>
      </c>
      <c r="I26" s="170"/>
      <c r="J26" s="155">
        <f>J27+J29+J31+J33</f>
        <v>0</v>
      </c>
      <c r="K26" s="155">
        <f>K27+K29+K31+K33</f>
        <v>0</v>
      </c>
    </row>
    <row r="27" spans="1:11" ht="409.5" hidden="1" customHeight="1" x14ac:dyDescent="0.25">
      <c r="A27" s="74" t="s">
        <v>340</v>
      </c>
      <c r="B27" s="169" t="s">
        <v>57</v>
      </c>
      <c r="C27" s="169" t="s">
        <v>80</v>
      </c>
      <c r="D27" s="169" t="s">
        <v>98</v>
      </c>
      <c r="E27" s="169" t="s">
        <v>168</v>
      </c>
      <c r="F27" s="170">
        <v>2</v>
      </c>
      <c r="G27" s="169" t="s">
        <v>83</v>
      </c>
      <c r="H27" s="169" t="s">
        <v>169</v>
      </c>
      <c r="I27" s="170"/>
      <c r="J27" s="155">
        <f>J28</f>
        <v>0</v>
      </c>
      <c r="K27" s="155">
        <f>K28</f>
        <v>0</v>
      </c>
    </row>
    <row r="28" spans="1:11" ht="15.75" hidden="1" customHeight="1" x14ac:dyDescent="0.25">
      <c r="A28" s="77" t="s">
        <v>171</v>
      </c>
      <c r="B28" s="169" t="s">
        <v>57</v>
      </c>
      <c r="C28" s="169" t="s">
        <v>80</v>
      </c>
      <c r="D28" s="169" t="s">
        <v>98</v>
      </c>
      <c r="E28" s="169" t="s">
        <v>168</v>
      </c>
      <c r="F28" s="170">
        <v>2</v>
      </c>
      <c r="G28" s="169" t="s">
        <v>83</v>
      </c>
      <c r="H28" s="169" t="s">
        <v>169</v>
      </c>
      <c r="I28" s="170">
        <v>500</v>
      </c>
      <c r="J28" s="155"/>
      <c r="K28" s="155"/>
    </row>
    <row r="29" spans="1:11" ht="63" hidden="1" customHeight="1" x14ac:dyDescent="0.25">
      <c r="A29" s="74" t="s">
        <v>172</v>
      </c>
      <c r="B29" s="170">
        <v>871</v>
      </c>
      <c r="C29" s="169" t="s">
        <v>80</v>
      </c>
      <c r="D29" s="170" t="s">
        <v>98</v>
      </c>
      <c r="E29" s="169">
        <v>97</v>
      </c>
      <c r="F29" s="170">
        <v>2</v>
      </c>
      <c r="G29" s="169" t="s">
        <v>83</v>
      </c>
      <c r="H29" s="169" t="s">
        <v>173</v>
      </c>
      <c r="I29" s="170"/>
      <c r="J29" s="155">
        <f>J30</f>
        <v>0</v>
      </c>
      <c r="K29" s="155">
        <f>K30</f>
        <v>0</v>
      </c>
    </row>
    <row r="30" spans="1:11" ht="15.75" hidden="1" customHeight="1" x14ac:dyDescent="0.25">
      <c r="A30" s="77" t="s">
        <v>171</v>
      </c>
      <c r="B30" s="170">
        <v>871</v>
      </c>
      <c r="C30" s="169" t="s">
        <v>80</v>
      </c>
      <c r="D30" s="170" t="s">
        <v>98</v>
      </c>
      <c r="E30" s="169">
        <v>97</v>
      </c>
      <c r="F30" s="170">
        <v>2</v>
      </c>
      <c r="G30" s="169" t="s">
        <v>83</v>
      </c>
      <c r="H30" s="169" t="s">
        <v>173</v>
      </c>
      <c r="I30" s="170">
        <v>500</v>
      </c>
      <c r="J30" s="155"/>
      <c r="K30" s="155"/>
    </row>
    <row r="31" spans="1:11" ht="63" hidden="1" customHeight="1" x14ac:dyDescent="0.25">
      <c r="A31" s="74" t="s">
        <v>174</v>
      </c>
      <c r="B31" s="170">
        <v>871</v>
      </c>
      <c r="C31" s="169" t="s">
        <v>80</v>
      </c>
      <c r="D31" s="170" t="s">
        <v>98</v>
      </c>
      <c r="E31" s="169">
        <v>97</v>
      </c>
      <c r="F31" s="170">
        <v>2</v>
      </c>
      <c r="G31" s="169" t="s">
        <v>83</v>
      </c>
      <c r="H31" s="169" t="s">
        <v>175</v>
      </c>
      <c r="I31" s="170"/>
      <c r="J31" s="155">
        <f>J32</f>
        <v>0</v>
      </c>
      <c r="K31" s="155">
        <f>K32</f>
        <v>0</v>
      </c>
    </row>
    <row r="32" spans="1:11" ht="15.75" hidden="1" customHeight="1" x14ac:dyDescent="0.25">
      <c r="A32" s="77" t="s">
        <v>171</v>
      </c>
      <c r="B32" s="170">
        <v>871</v>
      </c>
      <c r="C32" s="169" t="s">
        <v>80</v>
      </c>
      <c r="D32" s="170" t="s">
        <v>98</v>
      </c>
      <c r="E32" s="169">
        <v>97</v>
      </c>
      <c r="F32" s="170">
        <v>2</v>
      </c>
      <c r="G32" s="169" t="s">
        <v>83</v>
      </c>
      <c r="H32" s="169" t="s">
        <v>175</v>
      </c>
      <c r="I32" s="170">
        <v>500</v>
      </c>
      <c r="J32" s="155"/>
      <c r="K32" s="155"/>
    </row>
    <row r="33" spans="1:11" ht="78.75" hidden="1" customHeight="1" x14ac:dyDescent="0.25">
      <c r="A33" s="74" t="s">
        <v>176</v>
      </c>
      <c r="B33" s="170">
        <v>871</v>
      </c>
      <c r="C33" s="169" t="s">
        <v>80</v>
      </c>
      <c r="D33" s="170" t="s">
        <v>98</v>
      </c>
      <c r="E33" s="169">
        <v>97</v>
      </c>
      <c r="F33" s="170">
        <v>2</v>
      </c>
      <c r="G33" s="169" t="s">
        <v>83</v>
      </c>
      <c r="H33" s="169" t="s">
        <v>177</v>
      </c>
      <c r="I33" s="170"/>
      <c r="J33" s="155">
        <f>J34</f>
        <v>0</v>
      </c>
      <c r="K33" s="155">
        <f>K34</f>
        <v>0</v>
      </c>
    </row>
    <row r="34" spans="1:11" ht="15.75" hidden="1" customHeight="1" x14ac:dyDescent="0.25">
      <c r="A34" s="77" t="s">
        <v>171</v>
      </c>
      <c r="B34" s="170">
        <v>871</v>
      </c>
      <c r="C34" s="169" t="s">
        <v>80</v>
      </c>
      <c r="D34" s="170" t="s">
        <v>98</v>
      </c>
      <c r="E34" s="169">
        <v>97</v>
      </c>
      <c r="F34" s="170">
        <v>2</v>
      </c>
      <c r="G34" s="169" t="s">
        <v>83</v>
      </c>
      <c r="H34" s="169" t="s">
        <v>177</v>
      </c>
      <c r="I34" s="170">
        <v>500</v>
      </c>
      <c r="J34" s="155"/>
      <c r="K34" s="155"/>
    </row>
    <row r="35" spans="1:11" ht="47.25" hidden="1" customHeight="1" x14ac:dyDescent="0.25">
      <c r="A35" s="74" t="s">
        <v>100</v>
      </c>
      <c r="B35" s="169">
        <v>871</v>
      </c>
      <c r="C35" s="169" t="s">
        <v>80</v>
      </c>
      <c r="D35" s="169" t="s">
        <v>101</v>
      </c>
      <c r="E35" s="169"/>
      <c r="F35" s="169"/>
      <c r="G35" s="169"/>
      <c r="H35" s="169"/>
      <c r="I35" s="169"/>
      <c r="J35" s="155">
        <f>J36</f>
        <v>0</v>
      </c>
      <c r="K35" s="155">
        <f t="shared" ref="J35:K38" si="0">K36</f>
        <v>0</v>
      </c>
    </row>
    <row r="36" spans="1:11" ht="15.75" hidden="1" customHeight="1" x14ac:dyDescent="0.25">
      <c r="A36" s="74" t="s">
        <v>171</v>
      </c>
      <c r="B36" s="169" t="s">
        <v>57</v>
      </c>
      <c r="C36" s="169" t="s">
        <v>80</v>
      </c>
      <c r="D36" s="169" t="s">
        <v>101</v>
      </c>
      <c r="E36" s="169" t="s">
        <v>168</v>
      </c>
      <c r="F36" s="169" t="s">
        <v>82</v>
      </c>
      <c r="G36" s="169" t="s">
        <v>83</v>
      </c>
      <c r="H36" s="169" t="s">
        <v>84</v>
      </c>
      <c r="I36" s="169"/>
      <c r="J36" s="155">
        <f>J37</f>
        <v>0</v>
      </c>
      <c r="K36" s="155">
        <v>0</v>
      </c>
    </row>
    <row r="37" spans="1:11" ht="78.75" hidden="1" customHeight="1" x14ac:dyDescent="0.25">
      <c r="A37" s="74" t="s">
        <v>166</v>
      </c>
      <c r="B37" s="169" t="s">
        <v>57</v>
      </c>
      <c r="C37" s="169" t="s">
        <v>80</v>
      </c>
      <c r="D37" s="169" t="s">
        <v>101</v>
      </c>
      <c r="E37" s="169" t="s">
        <v>168</v>
      </c>
      <c r="F37" s="169" t="s">
        <v>88</v>
      </c>
      <c r="G37" s="169" t="s">
        <v>83</v>
      </c>
      <c r="H37" s="169" t="s">
        <v>84</v>
      </c>
      <c r="I37" s="169"/>
      <c r="J37" s="155">
        <f t="shared" si="0"/>
        <v>0</v>
      </c>
      <c r="K37" s="155">
        <f t="shared" si="0"/>
        <v>0</v>
      </c>
    </row>
    <row r="38" spans="1:11" ht="47.25" hidden="1" customHeight="1" x14ac:dyDescent="0.25">
      <c r="A38" s="74" t="s">
        <v>178</v>
      </c>
      <c r="B38" s="170">
        <v>871</v>
      </c>
      <c r="C38" s="169" t="s">
        <v>80</v>
      </c>
      <c r="D38" s="169" t="s">
        <v>101</v>
      </c>
      <c r="E38" s="169">
        <v>97</v>
      </c>
      <c r="F38" s="170">
        <v>2</v>
      </c>
      <c r="G38" s="169" t="s">
        <v>83</v>
      </c>
      <c r="H38" s="169" t="s">
        <v>179</v>
      </c>
      <c r="I38" s="170"/>
      <c r="J38" s="155">
        <f t="shared" si="0"/>
        <v>0</v>
      </c>
      <c r="K38" s="155">
        <f t="shared" si="0"/>
        <v>0</v>
      </c>
    </row>
    <row r="39" spans="1:11" ht="15.75" hidden="1" customHeight="1" x14ac:dyDescent="0.25">
      <c r="A39" s="77" t="s">
        <v>171</v>
      </c>
      <c r="B39" s="170">
        <v>871</v>
      </c>
      <c r="C39" s="169" t="s">
        <v>80</v>
      </c>
      <c r="D39" s="169" t="s">
        <v>101</v>
      </c>
      <c r="E39" s="169">
        <v>97</v>
      </c>
      <c r="F39" s="170">
        <v>2</v>
      </c>
      <c r="G39" s="169" t="s">
        <v>83</v>
      </c>
      <c r="H39" s="169" t="s">
        <v>179</v>
      </c>
      <c r="I39" s="170">
        <v>500</v>
      </c>
      <c r="J39" s="155"/>
      <c r="K39" s="155"/>
    </row>
    <row r="40" spans="1:11" x14ac:dyDescent="0.25">
      <c r="A40" s="73" t="s">
        <v>106</v>
      </c>
      <c r="B40" s="170">
        <v>871</v>
      </c>
      <c r="C40" s="169" t="s">
        <v>80</v>
      </c>
      <c r="D40" s="170">
        <v>11</v>
      </c>
      <c r="E40" s="169"/>
      <c r="F40" s="170"/>
      <c r="G40" s="169"/>
      <c r="H40" s="169"/>
      <c r="I40" s="170" t="s">
        <v>149</v>
      </c>
      <c r="J40" s="154">
        <f t="shared" ref="J40:K43" si="1">J41</f>
        <v>200000</v>
      </c>
      <c r="K40" s="154">
        <f t="shared" si="1"/>
        <v>200000</v>
      </c>
    </row>
    <row r="41" spans="1:11" x14ac:dyDescent="0.25">
      <c r="A41" s="73" t="s">
        <v>106</v>
      </c>
      <c r="B41" s="170">
        <v>871</v>
      </c>
      <c r="C41" s="169" t="s">
        <v>80</v>
      </c>
      <c r="D41" s="170">
        <v>11</v>
      </c>
      <c r="E41" s="169">
        <v>94</v>
      </c>
      <c r="F41" s="170">
        <v>0</v>
      </c>
      <c r="G41" s="169" t="s">
        <v>83</v>
      </c>
      <c r="H41" s="169" t="s">
        <v>84</v>
      </c>
      <c r="I41" s="170"/>
      <c r="J41" s="154">
        <f t="shared" si="1"/>
        <v>200000</v>
      </c>
      <c r="K41" s="154">
        <f t="shared" si="1"/>
        <v>200000</v>
      </c>
    </row>
    <row r="42" spans="1:11" x14ac:dyDescent="0.25">
      <c r="A42" s="73" t="s">
        <v>180</v>
      </c>
      <c r="B42" s="170">
        <v>871</v>
      </c>
      <c r="C42" s="169" t="s">
        <v>80</v>
      </c>
      <c r="D42" s="170">
        <v>11</v>
      </c>
      <c r="E42" s="169">
        <v>94</v>
      </c>
      <c r="F42" s="170">
        <v>1</v>
      </c>
      <c r="G42" s="169" t="s">
        <v>83</v>
      </c>
      <c r="H42" s="169" t="s">
        <v>84</v>
      </c>
      <c r="I42" s="170" t="s">
        <v>149</v>
      </c>
      <c r="J42" s="154">
        <f t="shared" si="1"/>
        <v>200000</v>
      </c>
      <c r="K42" s="154">
        <f t="shared" si="1"/>
        <v>200000</v>
      </c>
    </row>
    <row r="43" spans="1:11" x14ac:dyDescent="0.25">
      <c r="A43" s="73" t="s">
        <v>180</v>
      </c>
      <c r="B43" s="170">
        <v>871</v>
      </c>
      <c r="C43" s="169" t="s">
        <v>80</v>
      </c>
      <c r="D43" s="170">
        <v>11</v>
      </c>
      <c r="E43" s="169">
        <v>94</v>
      </c>
      <c r="F43" s="170">
        <v>1</v>
      </c>
      <c r="G43" s="169" t="s">
        <v>83</v>
      </c>
      <c r="H43" s="169" t="s">
        <v>181</v>
      </c>
      <c r="I43" s="170"/>
      <c r="J43" s="154">
        <f t="shared" si="1"/>
        <v>200000</v>
      </c>
      <c r="K43" s="154">
        <f t="shared" si="1"/>
        <v>200000</v>
      </c>
    </row>
    <row r="44" spans="1:11" x14ac:dyDescent="0.25">
      <c r="A44" s="73" t="s">
        <v>108</v>
      </c>
      <c r="B44" s="170">
        <v>871</v>
      </c>
      <c r="C44" s="169" t="s">
        <v>80</v>
      </c>
      <c r="D44" s="170">
        <v>11</v>
      </c>
      <c r="E44" s="169">
        <v>94</v>
      </c>
      <c r="F44" s="170">
        <v>1</v>
      </c>
      <c r="G44" s="169" t="s">
        <v>83</v>
      </c>
      <c r="H44" s="169" t="s">
        <v>181</v>
      </c>
      <c r="I44" s="169" t="s">
        <v>109</v>
      </c>
      <c r="J44" s="154">
        <v>200000</v>
      </c>
      <c r="K44" s="154">
        <v>200000</v>
      </c>
    </row>
    <row r="45" spans="1:11" x14ac:dyDescent="0.25">
      <c r="A45" s="73" t="s">
        <v>111</v>
      </c>
      <c r="B45" s="170">
        <v>871</v>
      </c>
      <c r="C45" s="169" t="s">
        <v>80</v>
      </c>
      <c r="D45" s="170">
        <v>13</v>
      </c>
      <c r="E45" s="169"/>
      <c r="F45" s="170"/>
      <c r="G45" s="169"/>
      <c r="H45" s="169"/>
      <c r="I45" s="170"/>
      <c r="J45" s="155">
        <f>J46+J57+J74+J80+J84+J91+J95</f>
        <v>5140139.22</v>
      </c>
      <c r="K45" s="155">
        <f>K46+K57+K74+K80+K84+K91+K95</f>
        <v>5099484.790000001</v>
      </c>
    </row>
    <row r="46" spans="1:11" ht="63" x14ac:dyDescent="0.25">
      <c r="A46" s="73" t="s">
        <v>182</v>
      </c>
      <c r="B46" s="170">
        <v>871</v>
      </c>
      <c r="C46" s="169" t="s">
        <v>80</v>
      </c>
      <c r="D46" s="170">
        <v>13</v>
      </c>
      <c r="E46" s="169" t="s">
        <v>80</v>
      </c>
      <c r="F46" s="170">
        <v>0</v>
      </c>
      <c r="G46" s="169" t="s">
        <v>83</v>
      </c>
      <c r="H46" s="169" t="s">
        <v>84</v>
      </c>
      <c r="I46" s="170"/>
      <c r="J46" s="155">
        <f>J47+J54</f>
        <v>2729516.28</v>
      </c>
      <c r="K46" s="155">
        <f>K47+K54</f>
        <v>2799019.31</v>
      </c>
    </row>
    <row r="47" spans="1:11" x14ac:dyDescent="0.25">
      <c r="A47" s="73" t="s">
        <v>183</v>
      </c>
      <c r="B47" s="170">
        <v>871</v>
      </c>
      <c r="C47" s="169" t="s">
        <v>80</v>
      </c>
      <c r="D47" s="170">
        <v>13</v>
      </c>
      <c r="E47" s="169" t="s">
        <v>80</v>
      </c>
      <c r="F47" s="170">
        <v>1</v>
      </c>
      <c r="G47" s="169" t="s">
        <v>83</v>
      </c>
      <c r="H47" s="169" t="s">
        <v>84</v>
      </c>
      <c r="I47" s="170"/>
      <c r="J47" s="155">
        <f>J48+J50+J52</f>
        <v>2619516.2799999998</v>
      </c>
      <c r="K47" s="155">
        <f>K48+K50+K52</f>
        <v>2689019.31</v>
      </c>
    </row>
    <row r="48" spans="1:11" x14ac:dyDescent="0.25">
      <c r="A48" s="74" t="s">
        <v>184</v>
      </c>
      <c r="B48" s="170">
        <v>871</v>
      </c>
      <c r="C48" s="169" t="s">
        <v>80</v>
      </c>
      <c r="D48" s="170">
        <v>13</v>
      </c>
      <c r="E48" s="169" t="s">
        <v>80</v>
      </c>
      <c r="F48" s="170">
        <v>1</v>
      </c>
      <c r="G48" s="169" t="s">
        <v>83</v>
      </c>
      <c r="H48" s="169" t="s">
        <v>185</v>
      </c>
      <c r="I48" s="170"/>
      <c r="J48" s="155">
        <f>J49</f>
        <v>2366265.34</v>
      </c>
      <c r="K48" s="155">
        <f>K49</f>
        <v>2429747.77</v>
      </c>
    </row>
    <row r="49" spans="1:11" ht="47.25" x14ac:dyDescent="0.25">
      <c r="A49" s="74" t="s">
        <v>90</v>
      </c>
      <c r="B49" s="170">
        <v>871</v>
      </c>
      <c r="C49" s="169" t="s">
        <v>80</v>
      </c>
      <c r="D49" s="170">
        <v>13</v>
      </c>
      <c r="E49" s="169" t="s">
        <v>80</v>
      </c>
      <c r="F49" s="170">
        <v>1</v>
      </c>
      <c r="G49" s="169" t="s">
        <v>83</v>
      </c>
      <c r="H49" s="169" t="s">
        <v>185</v>
      </c>
      <c r="I49" s="170">
        <v>240</v>
      </c>
      <c r="J49" s="155">
        <f>3366265.34-1000000</f>
        <v>2366265.34</v>
      </c>
      <c r="K49" s="155">
        <f>3429747.77-1000000</f>
        <v>2429747.77</v>
      </c>
    </row>
    <row r="50" spans="1:11" ht="31.5" hidden="1" x14ac:dyDescent="0.25">
      <c r="A50" s="74" t="s">
        <v>186</v>
      </c>
      <c r="B50" s="170">
        <v>871</v>
      </c>
      <c r="C50" s="169" t="s">
        <v>80</v>
      </c>
      <c r="D50" s="170">
        <v>13</v>
      </c>
      <c r="E50" s="169" t="s">
        <v>80</v>
      </c>
      <c r="F50" s="170">
        <v>1</v>
      </c>
      <c r="G50" s="169" t="s">
        <v>83</v>
      </c>
      <c r="H50" s="169" t="s">
        <v>187</v>
      </c>
      <c r="I50" s="170"/>
      <c r="J50" s="155">
        <f>J51</f>
        <v>0</v>
      </c>
      <c r="K50" s="155">
        <f>K51</f>
        <v>0</v>
      </c>
    </row>
    <row r="51" spans="1:11" ht="47.25" hidden="1" x14ac:dyDescent="0.25">
      <c r="A51" s="74" t="s">
        <v>90</v>
      </c>
      <c r="B51" s="170">
        <v>871</v>
      </c>
      <c r="C51" s="169" t="s">
        <v>80</v>
      </c>
      <c r="D51" s="170">
        <v>13</v>
      </c>
      <c r="E51" s="169" t="s">
        <v>80</v>
      </c>
      <c r="F51" s="170">
        <v>1</v>
      </c>
      <c r="G51" s="169" t="s">
        <v>83</v>
      </c>
      <c r="H51" s="169" t="s">
        <v>187</v>
      </c>
      <c r="I51" s="170">
        <v>240</v>
      </c>
      <c r="J51" s="155">
        <v>0</v>
      </c>
      <c r="K51" s="155">
        <v>0</v>
      </c>
    </row>
    <row r="52" spans="1:11" x14ac:dyDescent="0.25">
      <c r="A52" s="74" t="s">
        <v>188</v>
      </c>
      <c r="B52" s="170">
        <v>871</v>
      </c>
      <c r="C52" s="169" t="s">
        <v>80</v>
      </c>
      <c r="D52" s="170">
        <v>13</v>
      </c>
      <c r="E52" s="169" t="s">
        <v>80</v>
      </c>
      <c r="F52" s="170">
        <v>1</v>
      </c>
      <c r="G52" s="169" t="s">
        <v>83</v>
      </c>
      <c r="H52" s="169" t="s">
        <v>189</v>
      </c>
      <c r="I52" s="170"/>
      <c r="J52" s="155">
        <f>J53</f>
        <v>253250.94</v>
      </c>
      <c r="K52" s="155">
        <f>K53</f>
        <v>259271.54</v>
      </c>
    </row>
    <row r="53" spans="1:11" ht="47.25" x14ac:dyDescent="0.25">
      <c r="A53" s="74" t="s">
        <v>90</v>
      </c>
      <c r="B53" s="170">
        <v>871</v>
      </c>
      <c r="C53" s="169" t="s">
        <v>80</v>
      </c>
      <c r="D53" s="170">
        <v>13</v>
      </c>
      <c r="E53" s="169" t="s">
        <v>80</v>
      </c>
      <c r="F53" s="170">
        <v>1</v>
      </c>
      <c r="G53" s="169" t="s">
        <v>83</v>
      </c>
      <c r="H53" s="169" t="s">
        <v>189</v>
      </c>
      <c r="I53" s="170">
        <v>240</v>
      </c>
      <c r="J53" s="155">
        <v>253250.94</v>
      </c>
      <c r="K53" s="155">
        <v>259271.54</v>
      </c>
    </row>
    <row r="54" spans="1:11" ht="47.25" x14ac:dyDescent="0.25">
      <c r="A54" s="74" t="s">
        <v>190</v>
      </c>
      <c r="B54" s="170">
        <v>871</v>
      </c>
      <c r="C54" s="169" t="s">
        <v>80</v>
      </c>
      <c r="D54" s="170">
        <v>13</v>
      </c>
      <c r="E54" s="169" t="s">
        <v>80</v>
      </c>
      <c r="F54" s="170">
        <v>2</v>
      </c>
      <c r="G54" s="169" t="s">
        <v>83</v>
      </c>
      <c r="H54" s="169" t="s">
        <v>84</v>
      </c>
      <c r="I54" s="170"/>
      <c r="J54" s="155">
        <f>J55</f>
        <v>110000</v>
      </c>
      <c r="K54" s="155">
        <f>K55</f>
        <v>110000</v>
      </c>
    </row>
    <row r="55" spans="1:11" ht="31.5" x14ac:dyDescent="0.25">
      <c r="A55" s="74" t="s">
        <v>191</v>
      </c>
      <c r="B55" s="170">
        <v>871</v>
      </c>
      <c r="C55" s="169" t="s">
        <v>80</v>
      </c>
      <c r="D55" s="170">
        <v>13</v>
      </c>
      <c r="E55" s="169" t="s">
        <v>80</v>
      </c>
      <c r="F55" s="170">
        <v>2</v>
      </c>
      <c r="G55" s="169" t="s">
        <v>83</v>
      </c>
      <c r="H55" s="169" t="s">
        <v>192</v>
      </c>
      <c r="I55" s="170"/>
      <c r="J55" s="155">
        <f>J56</f>
        <v>110000</v>
      </c>
      <c r="K55" s="155">
        <f>K56</f>
        <v>110000</v>
      </c>
    </row>
    <row r="56" spans="1:11" ht="47.25" x14ac:dyDescent="0.25">
      <c r="A56" s="74" t="s">
        <v>90</v>
      </c>
      <c r="B56" s="170">
        <v>871</v>
      </c>
      <c r="C56" s="169" t="s">
        <v>80</v>
      </c>
      <c r="D56" s="170">
        <v>13</v>
      </c>
      <c r="E56" s="169" t="s">
        <v>80</v>
      </c>
      <c r="F56" s="170">
        <v>2</v>
      </c>
      <c r="G56" s="169" t="s">
        <v>83</v>
      </c>
      <c r="H56" s="169" t="s">
        <v>192</v>
      </c>
      <c r="I56" s="170">
        <v>240</v>
      </c>
      <c r="J56" s="155">
        <v>110000</v>
      </c>
      <c r="K56" s="155">
        <v>110000</v>
      </c>
    </row>
    <row r="57" spans="1:11" ht="63" x14ac:dyDescent="0.25">
      <c r="A57" s="73" t="s">
        <v>193</v>
      </c>
      <c r="B57" s="170">
        <v>871</v>
      </c>
      <c r="C57" s="169" t="s">
        <v>80</v>
      </c>
      <c r="D57" s="170">
        <v>13</v>
      </c>
      <c r="E57" s="169" t="s">
        <v>102</v>
      </c>
      <c r="F57" s="170">
        <v>0</v>
      </c>
      <c r="G57" s="169" t="s">
        <v>83</v>
      </c>
      <c r="H57" s="169" t="s">
        <v>84</v>
      </c>
      <c r="I57" s="170"/>
      <c r="J57" s="155">
        <f>J58</f>
        <v>1143246</v>
      </c>
      <c r="K57" s="155">
        <f>K58</f>
        <v>1148055</v>
      </c>
    </row>
    <row r="58" spans="1:11" ht="47.25" x14ac:dyDescent="0.25">
      <c r="A58" s="73" t="s">
        <v>194</v>
      </c>
      <c r="B58" s="170">
        <v>871</v>
      </c>
      <c r="C58" s="169" t="s">
        <v>80</v>
      </c>
      <c r="D58" s="170">
        <v>13</v>
      </c>
      <c r="E58" s="169" t="s">
        <v>102</v>
      </c>
      <c r="F58" s="170">
        <v>1</v>
      </c>
      <c r="G58" s="169" t="s">
        <v>83</v>
      </c>
      <c r="H58" s="169" t="s">
        <v>84</v>
      </c>
      <c r="I58" s="170"/>
      <c r="J58" s="155">
        <f>J59+J62+J65+J68+J71</f>
        <v>1143246</v>
      </c>
      <c r="K58" s="155">
        <f>K59+K62+K65+K68+K71</f>
        <v>1148055</v>
      </c>
    </row>
    <row r="59" spans="1:11" hidden="1" x14ac:dyDescent="0.25">
      <c r="A59" s="73" t="s">
        <v>195</v>
      </c>
      <c r="B59" s="170">
        <v>871</v>
      </c>
      <c r="C59" s="169" t="s">
        <v>80</v>
      </c>
      <c r="D59" s="170">
        <v>13</v>
      </c>
      <c r="E59" s="169" t="s">
        <v>102</v>
      </c>
      <c r="F59" s="170">
        <v>1</v>
      </c>
      <c r="G59" s="169" t="s">
        <v>80</v>
      </c>
      <c r="H59" s="169" t="s">
        <v>84</v>
      </c>
      <c r="I59" s="170"/>
      <c r="J59" s="155">
        <f>J60</f>
        <v>0</v>
      </c>
      <c r="K59" s="155">
        <f>K60</f>
        <v>0</v>
      </c>
    </row>
    <row r="60" spans="1:11" ht="47.25" hidden="1" x14ac:dyDescent="0.25">
      <c r="A60" s="74" t="s">
        <v>196</v>
      </c>
      <c r="B60" s="170">
        <v>871</v>
      </c>
      <c r="C60" s="169" t="s">
        <v>80</v>
      </c>
      <c r="D60" s="169" t="s">
        <v>112</v>
      </c>
      <c r="E60" s="169" t="s">
        <v>102</v>
      </c>
      <c r="F60" s="169" t="s">
        <v>85</v>
      </c>
      <c r="G60" s="169" t="s">
        <v>80</v>
      </c>
      <c r="H60" s="169" t="s">
        <v>197</v>
      </c>
      <c r="I60" s="169"/>
      <c r="J60" s="155">
        <f>J61</f>
        <v>0</v>
      </c>
      <c r="K60" s="155">
        <f>K61</f>
        <v>0</v>
      </c>
    </row>
    <row r="61" spans="1:11" ht="47.25" hidden="1" x14ac:dyDescent="0.25">
      <c r="A61" s="74" t="s">
        <v>90</v>
      </c>
      <c r="B61" s="170">
        <v>871</v>
      </c>
      <c r="C61" s="169" t="s">
        <v>80</v>
      </c>
      <c r="D61" s="169" t="s">
        <v>112</v>
      </c>
      <c r="E61" s="169" t="s">
        <v>102</v>
      </c>
      <c r="F61" s="169" t="s">
        <v>85</v>
      </c>
      <c r="G61" s="169" t="s">
        <v>80</v>
      </c>
      <c r="H61" s="169" t="s">
        <v>197</v>
      </c>
      <c r="I61" s="169" t="s">
        <v>91</v>
      </c>
      <c r="J61" s="155">
        <v>0</v>
      </c>
      <c r="K61" s="155">
        <v>0</v>
      </c>
    </row>
    <row r="62" spans="1:11" ht="31.5" x14ac:dyDescent="0.25">
      <c r="A62" s="73" t="s">
        <v>198</v>
      </c>
      <c r="B62" s="170">
        <v>871</v>
      </c>
      <c r="C62" s="169" t="s">
        <v>80</v>
      </c>
      <c r="D62" s="170">
        <v>13</v>
      </c>
      <c r="E62" s="169" t="s">
        <v>102</v>
      </c>
      <c r="F62" s="170">
        <v>1</v>
      </c>
      <c r="G62" s="169" t="s">
        <v>81</v>
      </c>
      <c r="H62" s="169" t="s">
        <v>84</v>
      </c>
      <c r="I62" s="170"/>
      <c r="J62" s="155">
        <f>J63</f>
        <v>40000</v>
      </c>
      <c r="K62" s="155">
        <f>K63</f>
        <v>40000</v>
      </c>
    </row>
    <row r="63" spans="1:11" ht="47.25" x14ac:dyDescent="0.25">
      <c r="A63" s="74" t="s">
        <v>196</v>
      </c>
      <c r="B63" s="170">
        <v>871</v>
      </c>
      <c r="C63" s="169" t="s">
        <v>80</v>
      </c>
      <c r="D63" s="169" t="s">
        <v>112</v>
      </c>
      <c r="E63" s="169" t="s">
        <v>102</v>
      </c>
      <c r="F63" s="169" t="s">
        <v>85</v>
      </c>
      <c r="G63" s="169" t="s">
        <v>81</v>
      </c>
      <c r="H63" s="169" t="s">
        <v>197</v>
      </c>
      <c r="I63" s="169"/>
      <c r="J63" s="155">
        <f>J64</f>
        <v>40000</v>
      </c>
      <c r="K63" s="155">
        <f>K64</f>
        <v>40000</v>
      </c>
    </row>
    <row r="64" spans="1:11" ht="47.25" x14ac:dyDescent="0.25">
      <c r="A64" s="74" t="s">
        <v>90</v>
      </c>
      <c r="B64" s="170">
        <v>871</v>
      </c>
      <c r="C64" s="169" t="s">
        <v>80</v>
      </c>
      <c r="D64" s="169" t="s">
        <v>112</v>
      </c>
      <c r="E64" s="169" t="s">
        <v>102</v>
      </c>
      <c r="F64" s="169" t="s">
        <v>85</v>
      </c>
      <c r="G64" s="169" t="s">
        <v>81</v>
      </c>
      <c r="H64" s="169" t="s">
        <v>197</v>
      </c>
      <c r="I64" s="169" t="s">
        <v>91</v>
      </c>
      <c r="J64" s="155">
        <v>40000</v>
      </c>
      <c r="K64" s="155">
        <v>40000</v>
      </c>
    </row>
    <row r="65" spans="1:11" ht="31.5" x14ac:dyDescent="0.25">
      <c r="A65" s="73" t="s">
        <v>199</v>
      </c>
      <c r="B65" s="170">
        <v>871</v>
      </c>
      <c r="C65" s="169" t="s">
        <v>80</v>
      </c>
      <c r="D65" s="170">
        <v>13</v>
      </c>
      <c r="E65" s="169" t="s">
        <v>102</v>
      </c>
      <c r="F65" s="170">
        <v>1</v>
      </c>
      <c r="G65" s="169" t="s">
        <v>87</v>
      </c>
      <c r="H65" s="169" t="s">
        <v>84</v>
      </c>
      <c r="I65" s="170"/>
      <c r="J65" s="155">
        <f>J66</f>
        <v>1029552</v>
      </c>
      <c r="K65" s="155">
        <f>K66</f>
        <v>1029552</v>
      </c>
    </row>
    <row r="66" spans="1:11" ht="47.25" x14ac:dyDescent="0.25">
      <c r="A66" s="74" t="s">
        <v>196</v>
      </c>
      <c r="B66" s="170">
        <v>871</v>
      </c>
      <c r="C66" s="169" t="s">
        <v>80</v>
      </c>
      <c r="D66" s="169" t="s">
        <v>112</v>
      </c>
      <c r="E66" s="169" t="s">
        <v>102</v>
      </c>
      <c r="F66" s="169" t="s">
        <v>85</v>
      </c>
      <c r="G66" s="169" t="s">
        <v>87</v>
      </c>
      <c r="H66" s="169" t="s">
        <v>197</v>
      </c>
      <c r="I66" s="169"/>
      <c r="J66" s="155">
        <f>J67</f>
        <v>1029552</v>
      </c>
      <c r="K66" s="155">
        <f>K67</f>
        <v>1029552</v>
      </c>
    </row>
    <row r="67" spans="1:11" ht="47.25" x14ac:dyDescent="0.25">
      <c r="A67" s="74" t="s">
        <v>90</v>
      </c>
      <c r="B67" s="170">
        <v>871</v>
      </c>
      <c r="C67" s="169" t="s">
        <v>80</v>
      </c>
      <c r="D67" s="169" t="s">
        <v>112</v>
      </c>
      <c r="E67" s="169" t="s">
        <v>102</v>
      </c>
      <c r="F67" s="169" t="s">
        <v>85</v>
      </c>
      <c r="G67" s="169" t="s">
        <v>87</v>
      </c>
      <c r="H67" s="169" t="s">
        <v>197</v>
      </c>
      <c r="I67" s="169" t="s">
        <v>91</v>
      </c>
      <c r="J67" s="155">
        <v>1029552</v>
      </c>
      <c r="K67" s="155">
        <v>1029552</v>
      </c>
    </row>
    <row r="68" spans="1:11" x14ac:dyDescent="0.25">
      <c r="A68" s="73" t="s">
        <v>200</v>
      </c>
      <c r="B68" s="170">
        <v>871</v>
      </c>
      <c r="C68" s="169" t="s">
        <v>80</v>
      </c>
      <c r="D68" s="170">
        <v>13</v>
      </c>
      <c r="E68" s="169" t="s">
        <v>102</v>
      </c>
      <c r="F68" s="170">
        <v>1</v>
      </c>
      <c r="G68" s="169" t="s">
        <v>98</v>
      </c>
      <c r="H68" s="169" t="s">
        <v>84</v>
      </c>
      <c r="I68" s="170"/>
      <c r="J68" s="155">
        <f>J69</f>
        <v>68694</v>
      </c>
      <c r="K68" s="155">
        <f>K69</f>
        <v>73503</v>
      </c>
    </row>
    <row r="69" spans="1:11" ht="47.25" x14ac:dyDescent="0.25">
      <c r="A69" s="74" t="s">
        <v>196</v>
      </c>
      <c r="B69" s="170">
        <v>871</v>
      </c>
      <c r="C69" s="169" t="s">
        <v>80</v>
      </c>
      <c r="D69" s="169" t="s">
        <v>112</v>
      </c>
      <c r="E69" s="169" t="s">
        <v>102</v>
      </c>
      <c r="F69" s="169" t="s">
        <v>85</v>
      </c>
      <c r="G69" s="169" t="s">
        <v>98</v>
      </c>
      <c r="H69" s="169" t="s">
        <v>197</v>
      </c>
      <c r="I69" s="169"/>
      <c r="J69" s="155">
        <f>J70</f>
        <v>68694</v>
      </c>
      <c r="K69" s="155">
        <f>K70</f>
        <v>73503</v>
      </c>
    </row>
    <row r="70" spans="1:11" ht="47.25" x14ac:dyDescent="0.25">
      <c r="A70" s="74" t="s">
        <v>90</v>
      </c>
      <c r="B70" s="170">
        <v>871</v>
      </c>
      <c r="C70" s="169" t="s">
        <v>80</v>
      </c>
      <c r="D70" s="169" t="s">
        <v>112</v>
      </c>
      <c r="E70" s="169" t="s">
        <v>102</v>
      </c>
      <c r="F70" s="169" t="s">
        <v>85</v>
      </c>
      <c r="G70" s="169" t="s">
        <v>98</v>
      </c>
      <c r="H70" s="169" t="s">
        <v>197</v>
      </c>
      <c r="I70" s="169" t="s">
        <v>91</v>
      </c>
      <c r="J70" s="155">
        <v>68694</v>
      </c>
      <c r="K70" s="155">
        <v>73503</v>
      </c>
    </row>
    <row r="71" spans="1:11" ht="63" x14ac:dyDescent="0.25">
      <c r="A71" s="73" t="s">
        <v>201</v>
      </c>
      <c r="B71" s="170">
        <v>871</v>
      </c>
      <c r="C71" s="169" t="s">
        <v>80</v>
      </c>
      <c r="D71" s="170">
        <v>13</v>
      </c>
      <c r="E71" s="169" t="s">
        <v>102</v>
      </c>
      <c r="F71" s="170">
        <v>1</v>
      </c>
      <c r="G71" s="169" t="s">
        <v>99</v>
      </c>
      <c r="H71" s="169" t="s">
        <v>84</v>
      </c>
      <c r="I71" s="170"/>
      <c r="J71" s="155">
        <f>J72</f>
        <v>5000</v>
      </c>
      <c r="K71" s="155">
        <f>K72</f>
        <v>5000</v>
      </c>
    </row>
    <row r="72" spans="1:11" ht="47.25" x14ac:dyDescent="0.25">
      <c r="A72" s="74" t="s">
        <v>196</v>
      </c>
      <c r="B72" s="170">
        <v>871</v>
      </c>
      <c r="C72" s="169" t="s">
        <v>80</v>
      </c>
      <c r="D72" s="169" t="s">
        <v>112</v>
      </c>
      <c r="E72" s="169" t="s">
        <v>102</v>
      </c>
      <c r="F72" s="169" t="s">
        <v>85</v>
      </c>
      <c r="G72" s="169" t="s">
        <v>99</v>
      </c>
      <c r="H72" s="169" t="s">
        <v>197</v>
      </c>
      <c r="I72" s="169"/>
      <c r="J72" s="155">
        <f>J73</f>
        <v>5000</v>
      </c>
      <c r="K72" s="155">
        <f>K73</f>
        <v>5000</v>
      </c>
    </row>
    <row r="73" spans="1:11" ht="47.25" x14ac:dyDescent="0.25">
      <c r="A73" s="74" t="s">
        <v>90</v>
      </c>
      <c r="B73" s="170">
        <v>871</v>
      </c>
      <c r="C73" s="169" t="s">
        <v>80</v>
      </c>
      <c r="D73" s="169" t="s">
        <v>112</v>
      </c>
      <c r="E73" s="169" t="s">
        <v>102</v>
      </c>
      <c r="F73" s="169" t="s">
        <v>85</v>
      </c>
      <c r="G73" s="169" t="s">
        <v>99</v>
      </c>
      <c r="H73" s="169" t="s">
        <v>197</v>
      </c>
      <c r="I73" s="169" t="s">
        <v>91</v>
      </c>
      <c r="J73" s="155">
        <v>5000</v>
      </c>
      <c r="K73" s="155">
        <v>5000</v>
      </c>
    </row>
    <row r="74" spans="1:11" ht="63" x14ac:dyDescent="0.25">
      <c r="A74" s="73" t="s">
        <v>203</v>
      </c>
      <c r="B74" s="170">
        <v>871</v>
      </c>
      <c r="C74" s="169" t="s">
        <v>80</v>
      </c>
      <c r="D74" s="170">
        <v>13</v>
      </c>
      <c r="E74" s="169" t="s">
        <v>125</v>
      </c>
      <c r="F74" s="170">
        <v>0</v>
      </c>
      <c r="G74" s="169" t="s">
        <v>83</v>
      </c>
      <c r="H74" s="169" t="s">
        <v>84</v>
      </c>
      <c r="I74" s="170"/>
      <c r="J74" s="155">
        <f>J75</f>
        <v>6000</v>
      </c>
      <c r="K74" s="155">
        <f>K75</f>
        <v>6000</v>
      </c>
    </row>
    <row r="75" spans="1:11" ht="47.25" x14ac:dyDescent="0.25">
      <c r="A75" s="73" t="s">
        <v>204</v>
      </c>
      <c r="B75" s="170">
        <v>871</v>
      </c>
      <c r="C75" s="169" t="s">
        <v>80</v>
      </c>
      <c r="D75" s="170">
        <v>13</v>
      </c>
      <c r="E75" s="169" t="s">
        <v>125</v>
      </c>
      <c r="F75" s="170">
        <v>0</v>
      </c>
      <c r="G75" s="169" t="s">
        <v>83</v>
      </c>
      <c r="H75" s="169" t="s">
        <v>84</v>
      </c>
      <c r="I75" s="170"/>
      <c r="J75" s="155">
        <f>J76+J78</f>
        <v>6000</v>
      </c>
      <c r="K75" s="155">
        <f>K76+K78</f>
        <v>6000</v>
      </c>
    </row>
    <row r="76" spans="1:11" ht="39" customHeight="1" x14ac:dyDescent="0.25">
      <c r="A76" s="74" t="s">
        <v>431</v>
      </c>
      <c r="B76" s="170">
        <v>871</v>
      </c>
      <c r="C76" s="169" t="s">
        <v>80</v>
      </c>
      <c r="D76" s="169" t="s">
        <v>112</v>
      </c>
      <c r="E76" s="169" t="s">
        <v>125</v>
      </c>
      <c r="F76" s="169" t="s">
        <v>82</v>
      </c>
      <c r="G76" s="169" t="s">
        <v>83</v>
      </c>
      <c r="H76" s="169" t="s">
        <v>432</v>
      </c>
      <c r="I76" s="169"/>
      <c r="J76" s="155">
        <f>J77</f>
        <v>6000</v>
      </c>
      <c r="K76" s="155">
        <f>K77</f>
        <v>6000</v>
      </c>
    </row>
    <row r="77" spans="1:11" x14ac:dyDescent="0.25">
      <c r="A77" s="74" t="s">
        <v>104</v>
      </c>
      <c r="B77" s="170">
        <v>871</v>
      </c>
      <c r="C77" s="169" t="s">
        <v>80</v>
      </c>
      <c r="D77" s="169" t="s">
        <v>112</v>
      </c>
      <c r="E77" s="169" t="s">
        <v>125</v>
      </c>
      <c r="F77" s="169" t="s">
        <v>82</v>
      </c>
      <c r="G77" s="169" t="s">
        <v>83</v>
      </c>
      <c r="H77" s="169" t="s">
        <v>432</v>
      </c>
      <c r="I77" s="169" t="s">
        <v>105</v>
      </c>
      <c r="J77" s="155">
        <v>6000</v>
      </c>
      <c r="K77" s="155">
        <v>6000</v>
      </c>
    </row>
    <row r="78" spans="1:11" ht="78.75" hidden="1" x14ac:dyDescent="0.25">
      <c r="A78" s="74" t="s">
        <v>433</v>
      </c>
      <c r="B78" s="170">
        <v>871</v>
      </c>
      <c r="C78" s="169" t="s">
        <v>80</v>
      </c>
      <c r="D78" s="169" t="s">
        <v>112</v>
      </c>
      <c r="E78" s="169" t="s">
        <v>125</v>
      </c>
      <c r="F78" s="169" t="s">
        <v>82</v>
      </c>
      <c r="G78" s="169" t="s">
        <v>83</v>
      </c>
      <c r="H78" s="169" t="s">
        <v>434</v>
      </c>
      <c r="I78" s="169"/>
      <c r="J78" s="155">
        <f>J79</f>
        <v>0</v>
      </c>
      <c r="K78" s="155">
        <f>K79</f>
        <v>0</v>
      </c>
    </row>
    <row r="79" spans="1:11" hidden="1" x14ac:dyDescent="0.25">
      <c r="A79" s="74" t="s">
        <v>104</v>
      </c>
      <c r="B79" s="170">
        <v>871</v>
      </c>
      <c r="C79" s="169" t="s">
        <v>80</v>
      </c>
      <c r="D79" s="169" t="s">
        <v>112</v>
      </c>
      <c r="E79" s="169" t="s">
        <v>125</v>
      </c>
      <c r="F79" s="169" t="s">
        <v>82</v>
      </c>
      <c r="G79" s="169" t="s">
        <v>83</v>
      </c>
      <c r="H79" s="169" t="s">
        <v>434</v>
      </c>
      <c r="I79" s="169" t="s">
        <v>105</v>
      </c>
      <c r="J79" s="155"/>
      <c r="K79" s="161"/>
    </row>
    <row r="80" spans="1:11" ht="63" x14ac:dyDescent="0.25">
      <c r="A80" s="73" t="s">
        <v>205</v>
      </c>
      <c r="B80" s="169" t="s">
        <v>57</v>
      </c>
      <c r="C80" s="169" t="s">
        <v>80</v>
      </c>
      <c r="D80" s="169" t="s">
        <v>112</v>
      </c>
      <c r="E80" s="169" t="s">
        <v>103</v>
      </c>
      <c r="F80" s="170">
        <v>0</v>
      </c>
      <c r="G80" s="169" t="s">
        <v>83</v>
      </c>
      <c r="H80" s="169" t="s">
        <v>84</v>
      </c>
      <c r="I80" s="170"/>
      <c r="J80" s="155">
        <f t="shared" ref="J80:K82" si="2">J81</f>
        <v>10000</v>
      </c>
      <c r="K80" s="155">
        <f t="shared" si="2"/>
        <v>10000</v>
      </c>
    </row>
    <row r="81" spans="1:11" x14ac:dyDescent="0.25">
      <c r="A81" s="74" t="s">
        <v>206</v>
      </c>
      <c r="B81" s="169" t="s">
        <v>57</v>
      </c>
      <c r="C81" s="169" t="s">
        <v>80</v>
      </c>
      <c r="D81" s="169" t="s">
        <v>112</v>
      </c>
      <c r="E81" s="169" t="s">
        <v>103</v>
      </c>
      <c r="F81" s="169" t="s">
        <v>82</v>
      </c>
      <c r="G81" s="169" t="s">
        <v>80</v>
      </c>
      <c r="H81" s="169" t="s">
        <v>84</v>
      </c>
      <c r="I81" s="169"/>
      <c r="J81" s="155">
        <f t="shared" si="2"/>
        <v>10000</v>
      </c>
      <c r="K81" s="155">
        <f t="shared" si="2"/>
        <v>10000</v>
      </c>
    </row>
    <row r="82" spans="1:11" ht="31.5" x14ac:dyDescent="0.25">
      <c r="A82" s="74" t="s">
        <v>207</v>
      </c>
      <c r="B82" s="169" t="s">
        <v>57</v>
      </c>
      <c r="C82" s="169" t="s">
        <v>80</v>
      </c>
      <c r="D82" s="169" t="s">
        <v>112</v>
      </c>
      <c r="E82" s="169" t="s">
        <v>103</v>
      </c>
      <c r="F82" s="169" t="s">
        <v>82</v>
      </c>
      <c r="G82" s="169" t="s">
        <v>80</v>
      </c>
      <c r="H82" s="169" t="s">
        <v>208</v>
      </c>
      <c r="I82" s="169"/>
      <c r="J82" s="155">
        <f t="shared" si="2"/>
        <v>10000</v>
      </c>
      <c r="K82" s="155">
        <f t="shared" si="2"/>
        <v>10000</v>
      </c>
    </row>
    <row r="83" spans="1:11" ht="47.25" x14ac:dyDescent="0.25">
      <c r="A83" s="74" t="s">
        <v>90</v>
      </c>
      <c r="B83" s="169" t="s">
        <v>57</v>
      </c>
      <c r="C83" s="169" t="s">
        <v>80</v>
      </c>
      <c r="D83" s="169" t="s">
        <v>112</v>
      </c>
      <c r="E83" s="169" t="s">
        <v>103</v>
      </c>
      <c r="F83" s="169" t="s">
        <v>82</v>
      </c>
      <c r="G83" s="169" t="s">
        <v>80</v>
      </c>
      <c r="H83" s="169" t="s">
        <v>208</v>
      </c>
      <c r="I83" s="169" t="s">
        <v>91</v>
      </c>
      <c r="J83" s="155">
        <v>10000</v>
      </c>
      <c r="K83" s="155">
        <v>10000</v>
      </c>
    </row>
    <row r="84" spans="1:11" ht="78.75" x14ac:dyDescent="0.25">
      <c r="A84" s="73" t="s">
        <v>157</v>
      </c>
      <c r="B84" s="170">
        <v>871</v>
      </c>
      <c r="C84" s="169" t="s">
        <v>80</v>
      </c>
      <c r="D84" s="170">
        <v>13</v>
      </c>
      <c r="E84" s="169" t="s">
        <v>107</v>
      </c>
      <c r="F84" s="170">
        <v>0</v>
      </c>
      <c r="G84" s="169" t="s">
        <v>83</v>
      </c>
      <c r="H84" s="169" t="s">
        <v>84</v>
      </c>
      <c r="I84" s="170"/>
      <c r="J84" s="155">
        <f t="shared" ref="J84:K86" si="3">J85</f>
        <v>1100000</v>
      </c>
      <c r="K84" s="155">
        <f t="shared" si="3"/>
        <v>1100000</v>
      </c>
    </row>
    <row r="85" spans="1:11" ht="31.5" x14ac:dyDescent="0.25">
      <c r="A85" s="74" t="s">
        <v>158</v>
      </c>
      <c r="B85" s="170">
        <v>871</v>
      </c>
      <c r="C85" s="169" t="s">
        <v>80</v>
      </c>
      <c r="D85" s="169" t="s">
        <v>112</v>
      </c>
      <c r="E85" s="169" t="s">
        <v>107</v>
      </c>
      <c r="F85" s="169" t="s">
        <v>82</v>
      </c>
      <c r="G85" s="169" t="s">
        <v>80</v>
      </c>
      <c r="H85" s="169" t="s">
        <v>84</v>
      </c>
      <c r="I85" s="169"/>
      <c r="J85" s="155">
        <f>J86+J88</f>
        <v>1100000</v>
      </c>
      <c r="K85" s="155">
        <f>K86+K88</f>
        <v>1100000</v>
      </c>
    </row>
    <row r="86" spans="1:11" ht="31.5" x14ac:dyDescent="0.25">
      <c r="A86" s="74" t="s">
        <v>158</v>
      </c>
      <c r="B86" s="170">
        <v>871</v>
      </c>
      <c r="C86" s="169" t="s">
        <v>80</v>
      </c>
      <c r="D86" s="169" t="s">
        <v>112</v>
      </c>
      <c r="E86" s="169" t="s">
        <v>107</v>
      </c>
      <c r="F86" s="169" t="s">
        <v>82</v>
      </c>
      <c r="G86" s="169" t="s">
        <v>80</v>
      </c>
      <c r="H86" s="169" t="s">
        <v>159</v>
      </c>
      <c r="I86" s="169"/>
      <c r="J86" s="155">
        <f t="shared" si="3"/>
        <v>100000</v>
      </c>
      <c r="K86" s="155">
        <f t="shared" si="3"/>
        <v>100000</v>
      </c>
    </row>
    <row r="87" spans="1:11" ht="47.25" x14ac:dyDescent="0.25">
      <c r="A87" s="74" t="s">
        <v>90</v>
      </c>
      <c r="B87" s="170">
        <v>871</v>
      </c>
      <c r="C87" s="169" t="s">
        <v>80</v>
      </c>
      <c r="D87" s="169" t="s">
        <v>112</v>
      </c>
      <c r="E87" s="169" t="s">
        <v>107</v>
      </c>
      <c r="F87" s="169" t="s">
        <v>82</v>
      </c>
      <c r="G87" s="169" t="s">
        <v>80</v>
      </c>
      <c r="H87" s="169" t="s">
        <v>159</v>
      </c>
      <c r="I87" s="169" t="s">
        <v>91</v>
      </c>
      <c r="J87" s="155">
        <v>100000</v>
      </c>
      <c r="K87" s="155">
        <v>100000</v>
      </c>
    </row>
    <row r="88" spans="1:11" x14ac:dyDescent="0.25">
      <c r="A88" s="74" t="s">
        <v>441</v>
      </c>
      <c r="B88" s="170">
        <v>871</v>
      </c>
      <c r="C88" s="169" t="s">
        <v>80</v>
      </c>
      <c r="D88" s="169" t="s">
        <v>112</v>
      </c>
      <c r="E88" s="169" t="s">
        <v>107</v>
      </c>
      <c r="F88" s="169" t="s">
        <v>82</v>
      </c>
      <c r="G88" s="169" t="s">
        <v>81</v>
      </c>
      <c r="H88" s="169" t="s">
        <v>84</v>
      </c>
      <c r="I88" s="169"/>
      <c r="J88" s="155">
        <f>J89</f>
        <v>1000000</v>
      </c>
      <c r="K88" s="155">
        <f>K89</f>
        <v>1000000</v>
      </c>
    </row>
    <row r="89" spans="1:11" ht="31.5" x14ac:dyDescent="0.25">
      <c r="A89" s="74" t="s">
        <v>158</v>
      </c>
      <c r="B89" s="170">
        <v>871</v>
      </c>
      <c r="C89" s="169" t="s">
        <v>80</v>
      </c>
      <c r="D89" s="169" t="s">
        <v>112</v>
      </c>
      <c r="E89" s="169" t="s">
        <v>107</v>
      </c>
      <c r="F89" s="169" t="s">
        <v>82</v>
      </c>
      <c r="G89" s="169" t="s">
        <v>81</v>
      </c>
      <c r="H89" s="169" t="s">
        <v>159</v>
      </c>
      <c r="I89" s="169"/>
      <c r="J89" s="155">
        <f>J90</f>
        <v>1000000</v>
      </c>
      <c r="K89" s="155">
        <f>K90</f>
        <v>1000000</v>
      </c>
    </row>
    <row r="90" spans="1:11" ht="47.25" x14ac:dyDescent="0.25">
      <c r="A90" s="74" t="s">
        <v>90</v>
      </c>
      <c r="B90" s="170">
        <v>871</v>
      </c>
      <c r="C90" s="169" t="s">
        <v>80</v>
      </c>
      <c r="D90" s="169" t="s">
        <v>112</v>
      </c>
      <c r="E90" s="169" t="s">
        <v>107</v>
      </c>
      <c r="F90" s="169" t="s">
        <v>82</v>
      </c>
      <c r="G90" s="169" t="s">
        <v>81</v>
      </c>
      <c r="H90" s="169" t="s">
        <v>159</v>
      </c>
      <c r="I90" s="169" t="s">
        <v>91</v>
      </c>
      <c r="J90" s="155">
        <v>1000000</v>
      </c>
      <c r="K90" s="155">
        <v>1000000</v>
      </c>
    </row>
    <row r="91" spans="1:11" ht="63" x14ac:dyDescent="0.25">
      <c r="A91" s="73" t="s">
        <v>209</v>
      </c>
      <c r="B91" s="170">
        <v>871</v>
      </c>
      <c r="C91" s="169" t="s">
        <v>80</v>
      </c>
      <c r="D91" s="170">
        <v>13</v>
      </c>
      <c r="E91" s="169" t="s">
        <v>112</v>
      </c>
      <c r="F91" s="170">
        <v>0</v>
      </c>
      <c r="G91" s="169" t="s">
        <v>83</v>
      </c>
      <c r="H91" s="169" t="s">
        <v>84</v>
      </c>
      <c r="I91" s="170"/>
      <c r="J91" s="155">
        <f t="shared" ref="J91:K93" si="4">J92</f>
        <v>10000</v>
      </c>
      <c r="K91" s="155">
        <f t="shared" si="4"/>
        <v>10000</v>
      </c>
    </row>
    <row r="92" spans="1:11" ht="51" customHeight="1" x14ac:dyDescent="0.25">
      <c r="A92" s="74" t="s">
        <v>210</v>
      </c>
      <c r="B92" s="169" t="s">
        <v>57</v>
      </c>
      <c r="C92" s="169" t="s">
        <v>80</v>
      </c>
      <c r="D92" s="169" t="s">
        <v>112</v>
      </c>
      <c r="E92" s="169" t="s">
        <v>112</v>
      </c>
      <c r="F92" s="169" t="s">
        <v>82</v>
      </c>
      <c r="G92" s="169" t="s">
        <v>81</v>
      </c>
      <c r="H92" s="169" t="s">
        <v>84</v>
      </c>
      <c r="I92" s="169"/>
      <c r="J92" s="155">
        <f t="shared" si="4"/>
        <v>10000</v>
      </c>
      <c r="K92" s="155">
        <f t="shared" si="4"/>
        <v>10000</v>
      </c>
    </row>
    <row r="93" spans="1:11" ht="31.5" x14ac:dyDescent="0.25">
      <c r="A93" s="74" t="s">
        <v>211</v>
      </c>
      <c r="B93" s="169" t="s">
        <v>57</v>
      </c>
      <c r="C93" s="169" t="s">
        <v>80</v>
      </c>
      <c r="D93" s="169" t="s">
        <v>112</v>
      </c>
      <c r="E93" s="169" t="s">
        <v>112</v>
      </c>
      <c r="F93" s="169" t="s">
        <v>82</v>
      </c>
      <c r="G93" s="169" t="s">
        <v>81</v>
      </c>
      <c r="H93" s="169" t="s">
        <v>212</v>
      </c>
      <c r="I93" s="169"/>
      <c r="J93" s="155">
        <f t="shared" si="4"/>
        <v>10000</v>
      </c>
      <c r="K93" s="155">
        <f t="shared" si="4"/>
        <v>10000</v>
      </c>
    </row>
    <row r="94" spans="1:11" ht="47.25" x14ac:dyDescent="0.25">
      <c r="A94" s="74" t="s">
        <v>90</v>
      </c>
      <c r="B94" s="170">
        <v>871</v>
      </c>
      <c r="C94" s="169" t="s">
        <v>80</v>
      </c>
      <c r="D94" s="169" t="s">
        <v>112</v>
      </c>
      <c r="E94" s="169" t="s">
        <v>112</v>
      </c>
      <c r="F94" s="169" t="s">
        <v>82</v>
      </c>
      <c r="G94" s="169" t="s">
        <v>81</v>
      </c>
      <c r="H94" s="169" t="s">
        <v>212</v>
      </c>
      <c r="I94" s="169" t="s">
        <v>91</v>
      </c>
      <c r="J94" s="155">
        <v>10000</v>
      </c>
      <c r="K94" s="155">
        <v>10000</v>
      </c>
    </row>
    <row r="95" spans="1:11" x14ac:dyDescent="0.25">
      <c r="A95" s="74" t="s">
        <v>95</v>
      </c>
      <c r="B95" s="169" t="s">
        <v>57</v>
      </c>
      <c r="C95" s="169" t="s">
        <v>80</v>
      </c>
      <c r="D95" s="169" t="s">
        <v>112</v>
      </c>
      <c r="E95" s="169" t="s">
        <v>96</v>
      </c>
      <c r="F95" s="170">
        <v>0</v>
      </c>
      <c r="G95" s="169" t="s">
        <v>83</v>
      </c>
      <c r="H95" s="169" t="s">
        <v>84</v>
      </c>
      <c r="I95" s="170"/>
      <c r="J95" s="155">
        <f>J96+J99</f>
        <v>141376.94</v>
      </c>
      <c r="K95" s="155">
        <f>K96+K99</f>
        <v>26410.48</v>
      </c>
    </row>
    <row r="96" spans="1:11" x14ac:dyDescent="0.25">
      <c r="A96" s="74" t="s">
        <v>218</v>
      </c>
      <c r="B96" s="169" t="s">
        <v>57</v>
      </c>
      <c r="C96" s="169" t="s">
        <v>80</v>
      </c>
      <c r="D96" s="169" t="s">
        <v>112</v>
      </c>
      <c r="E96" s="169" t="s">
        <v>96</v>
      </c>
      <c r="F96" s="170">
        <v>9</v>
      </c>
      <c r="G96" s="169" t="s">
        <v>83</v>
      </c>
      <c r="H96" s="169" t="s">
        <v>84</v>
      </c>
      <c r="I96" s="170"/>
      <c r="J96" s="155">
        <f>J97</f>
        <v>26410.48</v>
      </c>
      <c r="K96" s="155">
        <f>K97</f>
        <v>26410.48</v>
      </c>
    </row>
    <row r="97" spans="1:11" x14ac:dyDescent="0.25">
      <c r="A97" s="74" t="s">
        <v>221</v>
      </c>
      <c r="B97" s="169" t="s">
        <v>57</v>
      </c>
      <c r="C97" s="169" t="s">
        <v>80</v>
      </c>
      <c r="D97" s="169" t="s">
        <v>112</v>
      </c>
      <c r="E97" s="169" t="s">
        <v>96</v>
      </c>
      <c r="F97" s="170">
        <v>9</v>
      </c>
      <c r="G97" s="169" t="s">
        <v>83</v>
      </c>
      <c r="H97" s="170">
        <v>29090</v>
      </c>
      <c r="I97" s="169"/>
      <c r="J97" s="155">
        <f>J98</f>
        <v>26410.48</v>
      </c>
      <c r="K97" s="155">
        <f>K98</f>
        <v>26410.48</v>
      </c>
    </row>
    <row r="98" spans="1:11" x14ac:dyDescent="0.25">
      <c r="A98" s="74" t="s">
        <v>92</v>
      </c>
      <c r="B98" s="169" t="s">
        <v>57</v>
      </c>
      <c r="C98" s="169" t="s">
        <v>80</v>
      </c>
      <c r="D98" s="169" t="s">
        <v>112</v>
      </c>
      <c r="E98" s="169" t="s">
        <v>96</v>
      </c>
      <c r="F98" s="170">
        <v>9</v>
      </c>
      <c r="G98" s="169" t="s">
        <v>83</v>
      </c>
      <c r="H98" s="170">
        <v>29090</v>
      </c>
      <c r="I98" s="169" t="s">
        <v>93</v>
      </c>
      <c r="J98" s="155">
        <v>26410.48</v>
      </c>
      <c r="K98" s="155">
        <v>26410.48</v>
      </c>
    </row>
    <row r="99" spans="1:11" ht="31.5" x14ac:dyDescent="0.25">
      <c r="A99" s="73" t="s">
        <v>313</v>
      </c>
      <c r="B99" s="222" t="s">
        <v>57</v>
      </c>
      <c r="C99" s="222" t="s">
        <v>80</v>
      </c>
      <c r="D99" s="222" t="s">
        <v>112</v>
      </c>
      <c r="E99" s="222" t="s">
        <v>96</v>
      </c>
      <c r="F99" s="223">
        <v>9</v>
      </c>
      <c r="G99" s="222" t="s">
        <v>83</v>
      </c>
      <c r="H99" s="222" t="s">
        <v>314</v>
      </c>
      <c r="I99" s="223"/>
      <c r="J99" s="155">
        <f>J100</f>
        <v>114966.46</v>
      </c>
      <c r="K99" s="155">
        <f>K100</f>
        <v>0</v>
      </c>
    </row>
    <row r="100" spans="1:11" x14ac:dyDescent="0.25">
      <c r="A100" s="74" t="s">
        <v>118</v>
      </c>
      <c r="B100" s="222" t="s">
        <v>57</v>
      </c>
      <c r="C100" s="222" t="s">
        <v>80</v>
      </c>
      <c r="D100" s="222" t="s">
        <v>112</v>
      </c>
      <c r="E100" s="222" t="s">
        <v>96</v>
      </c>
      <c r="F100" s="223">
        <v>9</v>
      </c>
      <c r="G100" s="222" t="s">
        <v>83</v>
      </c>
      <c r="H100" s="222" t="s">
        <v>314</v>
      </c>
      <c r="I100" s="223">
        <v>520</v>
      </c>
      <c r="J100" s="155">
        <v>114966.46</v>
      </c>
      <c r="K100" s="173">
        <v>0</v>
      </c>
    </row>
    <row r="101" spans="1:11" x14ac:dyDescent="0.25">
      <c r="A101" s="79" t="s">
        <v>119</v>
      </c>
      <c r="B101" s="170">
        <v>871</v>
      </c>
      <c r="C101" s="169" t="s">
        <v>81</v>
      </c>
      <c r="D101" s="170" t="s">
        <v>23</v>
      </c>
      <c r="E101" s="169" t="s">
        <v>148</v>
      </c>
      <c r="F101" s="170"/>
      <c r="G101" s="169"/>
      <c r="H101" s="169"/>
      <c r="I101" s="170" t="s">
        <v>149</v>
      </c>
      <c r="J101" s="154">
        <f t="shared" ref="J101:K105" si="5">J102</f>
        <v>381489.87</v>
      </c>
      <c r="K101" s="154">
        <f t="shared" si="5"/>
        <v>415893.67</v>
      </c>
    </row>
    <row r="102" spans="1:11" x14ac:dyDescent="0.25">
      <c r="A102" s="80" t="s">
        <v>120</v>
      </c>
      <c r="B102" s="170">
        <v>871</v>
      </c>
      <c r="C102" s="169" t="s">
        <v>81</v>
      </c>
      <c r="D102" s="169" t="s">
        <v>87</v>
      </c>
      <c r="E102" s="169" t="s">
        <v>148</v>
      </c>
      <c r="F102" s="170"/>
      <c r="G102" s="169"/>
      <c r="H102" s="169"/>
      <c r="I102" s="170" t="s">
        <v>149</v>
      </c>
      <c r="J102" s="155">
        <f t="shared" si="5"/>
        <v>381489.87</v>
      </c>
      <c r="K102" s="155">
        <f t="shared" si="5"/>
        <v>415893.67</v>
      </c>
    </row>
    <row r="103" spans="1:11" x14ac:dyDescent="0.25">
      <c r="A103" s="74" t="s">
        <v>95</v>
      </c>
      <c r="B103" s="170">
        <v>871</v>
      </c>
      <c r="C103" s="169" t="s">
        <v>81</v>
      </c>
      <c r="D103" s="169" t="s">
        <v>87</v>
      </c>
      <c r="E103" s="169" t="s">
        <v>96</v>
      </c>
      <c r="F103" s="170">
        <v>0</v>
      </c>
      <c r="G103" s="169" t="s">
        <v>83</v>
      </c>
      <c r="H103" s="169" t="s">
        <v>84</v>
      </c>
      <c r="I103" s="170"/>
      <c r="J103" s="155">
        <f t="shared" si="5"/>
        <v>381489.87</v>
      </c>
      <c r="K103" s="155">
        <f t="shared" si="5"/>
        <v>415893.67</v>
      </c>
    </row>
    <row r="104" spans="1:11" x14ac:dyDescent="0.25">
      <c r="A104" s="74" t="s">
        <v>218</v>
      </c>
      <c r="B104" s="170">
        <v>871</v>
      </c>
      <c r="C104" s="169" t="s">
        <v>81</v>
      </c>
      <c r="D104" s="169" t="s">
        <v>87</v>
      </c>
      <c r="E104" s="169" t="s">
        <v>96</v>
      </c>
      <c r="F104" s="170">
        <v>9</v>
      </c>
      <c r="G104" s="169" t="s">
        <v>83</v>
      </c>
      <c r="H104" s="169" t="s">
        <v>84</v>
      </c>
      <c r="I104" s="170"/>
      <c r="J104" s="155">
        <f t="shared" si="5"/>
        <v>381489.87</v>
      </c>
      <c r="K104" s="155">
        <f t="shared" si="5"/>
        <v>415893.67</v>
      </c>
    </row>
    <row r="105" spans="1:11" ht="63" x14ac:dyDescent="0.25">
      <c r="A105" s="73" t="s">
        <v>222</v>
      </c>
      <c r="B105" s="170">
        <v>871</v>
      </c>
      <c r="C105" s="169" t="s">
        <v>81</v>
      </c>
      <c r="D105" s="169" t="s">
        <v>87</v>
      </c>
      <c r="E105" s="169" t="s">
        <v>96</v>
      </c>
      <c r="F105" s="170">
        <v>9</v>
      </c>
      <c r="G105" s="169" t="s">
        <v>83</v>
      </c>
      <c r="H105" s="169" t="s">
        <v>121</v>
      </c>
      <c r="I105" s="170"/>
      <c r="J105" s="155">
        <f t="shared" si="5"/>
        <v>381489.87</v>
      </c>
      <c r="K105" s="155">
        <f t="shared" si="5"/>
        <v>415893.67</v>
      </c>
    </row>
    <row r="106" spans="1:11" ht="31.5" x14ac:dyDescent="0.25">
      <c r="A106" s="73" t="s">
        <v>154</v>
      </c>
      <c r="B106" s="170">
        <v>871</v>
      </c>
      <c r="C106" s="169" t="s">
        <v>81</v>
      </c>
      <c r="D106" s="169" t="s">
        <v>87</v>
      </c>
      <c r="E106" s="169" t="s">
        <v>96</v>
      </c>
      <c r="F106" s="170">
        <v>9</v>
      </c>
      <c r="G106" s="169" t="s">
        <v>83</v>
      </c>
      <c r="H106" s="169" t="s">
        <v>121</v>
      </c>
      <c r="I106" s="170">
        <v>120</v>
      </c>
      <c r="J106" s="155">
        <v>381489.87</v>
      </c>
      <c r="K106" s="155">
        <v>415893.67</v>
      </c>
    </row>
    <row r="107" spans="1:11" ht="31.5" x14ac:dyDescent="0.25">
      <c r="A107" s="79" t="s">
        <v>122</v>
      </c>
      <c r="B107" s="170">
        <v>871</v>
      </c>
      <c r="C107" s="169" t="s">
        <v>87</v>
      </c>
      <c r="D107" s="169"/>
      <c r="E107" s="169"/>
      <c r="F107" s="170"/>
      <c r="G107" s="169"/>
      <c r="H107" s="169"/>
      <c r="I107" s="170"/>
      <c r="J107" s="155">
        <f>J108+J117</f>
        <v>1512319.6</v>
      </c>
      <c r="K107" s="155">
        <f>K108+K117</f>
        <v>1412319.6</v>
      </c>
    </row>
    <row r="108" spans="1:11" x14ac:dyDescent="0.25">
      <c r="A108" s="73" t="s">
        <v>435</v>
      </c>
      <c r="B108" s="170">
        <v>871</v>
      </c>
      <c r="C108" s="169" t="s">
        <v>87</v>
      </c>
      <c r="D108" s="169" t="s">
        <v>115</v>
      </c>
      <c r="E108" s="169"/>
      <c r="F108" s="170"/>
      <c r="G108" s="169"/>
      <c r="H108" s="169"/>
      <c r="I108" s="170"/>
      <c r="J108" s="155">
        <f>J109</f>
        <v>820000</v>
      </c>
      <c r="K108" s="155">
        <f>K109</f>
        <v>720000</v>
      </c>
    </row>
    <row r="109" spans="1:11" ht="126" x14ac:dyDescent="0.25">
      <c r="A109" s="73" t="s">
        <v>223</v>
      </c>
      <c r="B109" s="170">
        <v>871</v>
      </c>
      <c r="C109" s="169" t="s">
        <v>87</v>
      </c>
      <c r="D109" s="169" t="s">
        <v>115</v>
      </c>
      <c r="E109" s="169" t="s">
        <v>81</v>
      </c>
      <c r="F109" s="170">
        <v>0</v>
      </c>
      <c r="G109" s="169" t="s">
        <v>83</v>
      </c>
      <c r="H109" s="169" t="s">
        <v>84</v>
      </c>
      <c r="I109" s="170"/>
      <c r="J109" s="155">
        <f>J110</f>
        <v>820000</v>
      </c>
      <c r="K109" s="155">
        <f>K110</f>
        <v>720000</v>
      </c>
    </row>
    <row r="110" spans="1:11" ht="31.5" x14ac:dyDescent="0.25">
      <c r="A110" s="74" t="s">
        <v>224</v>
      </c>
      <c r="B110" s="170">
        <v>871</v>
      </c>
      <c r="C110" s="169" t="s">
        <v>87</v>
      </c>
      <c r="D110" s="169" t="s">
        <v>115</v>
      </c>
      <c r="E110" s="169" t="s">
        <v>81</v>
      </c>
      <c r="F110" s="170">
        <v>1</v>
      </c>
      <c r="G110" s="169" t="s">
        <v>83</v>
      </c>
      <c r="H110" s="169" t="s">
        <v>84</v>
      </c>
      <c r="I110" s="170"/>
      <c r="J110" s="155">
        <f>J111+J113+J115</f>
        <v>820000</v>
      </c>
      <c r="K110" s="155">
        <f>K111+K113+K115</f>
        <v>720000</v>
      </c>
    </row>
    <row r="111" spans="1:11" ht="31.5" x14ac:dyDescent="0.25">
      <c r="A111" s="74" t="s">
        <v>225</v>
      </c>
      <c r="B111" s="170">
        <v>871</v>
      </c>
      <c r="C111" s="169" t="s">
        <v>87</v>
      </c>
      <c r="D111" s="169" t="s">
        <v>115</v>
      </c>
      <c r="E111" s="169" t="s">
        <v>81</v>
      </c>
      <c r="F111" s="170">
        <v>1</v>
      </c>
      <c r="G111" s="169" t="s">
        <v>83</v>
      </c>
      <c r="H111" s="169" t="s">
        <v>226</v>
      </c>
      <c r="I111" s="170"/>
      <c r="J111" s="155">
        <f>J112</f>
        <v>10000</v>
      </c>
      <c r="K111" s="155">
        <f>K112</f>
        <v>10000</v>
      </c>
    </row>
    <row r="112" spans="1:11" ht="47.25" x14ac:dyDescent="0.25">
      <c r="A112" s="74" t="s">
        <v>90</v>
      </c>
      <c r="B112" s="170">
        <v>871</v>
      </c>
      <c r="C112" s="169" t="s">
        <v>87</v>
      </c>
      <c r="D112" s="169" t="s">
        <v>115</v>
      </c>
      <c r="E112" s="169" t="s">
        <v>81</v>
      </c>
      <c r="F112" s="170">
        <v>1</v>
      </c>
      <c r="G112" s="169" t="s">
        <v>83</v>
      </c>
      <c r="H112" s="169" t="s">
        <v>226</v>
      </c>
      <c r="I112" s="170">
        <v>240</v>
      </c>
      <c r="J112" s="155">
        <v>10000</v>
      </c>
      <c r="K112" s="155">
        <v>10000</v>
      </c>
    </row>
    <row r="113" spans="1:11" ht="37.5" customHeight="1" x14ac:dyDescent="0.25">
      <c r="A113" s="74" t="s">
        <v>473</v>
      </c>
      <c r="B113" s="170">
        <v>871</v>
      </c>
      <c r="C113" s="169" t="s">
        <v>87</v>
      </c>
      <c r="D113" s="169" t="s">
        <v>115</v>
      </c>
      <c r="E113" s="169" t="s">
        <v>81</v>
      </c>
      <c r="F113" s="170">
        <v>1</v>
      </c>
      <c r="G113" s="169" t="s">
        <v>83</v>
      </c>
      <c r="H113" s="169" t="s">
        <v>227</v>
      </c>
      <c r="I113" s="170"/>
      <c r="J113" s="155">
        <f>J114</f>
        <v>10000</v>
      </c>
      <c r="K113" s="155">
        <f>K114</f>
        <v>10000</v>
      </c>
    </row>
    <row r="114" spans="1:11" ht="47.25" x14ac:dyDescent="0.25">
      <c r="A114" s="74" t="s">
        <v>90</v>
      </c>
      <c r="B114" s="170">
        <v>871</v>
      </c>
      <c r="C114" s="169" t="s">
        <v>87</v>
      </c>
      <c r="D114" s="169" t="s">
        <v>115</v>
      </c>
      <c r="E114" s="169" t="s">
        <v>81</v>
      </c>
      <c r="F114" s="170">
        <v>1</v>
      </c>
      <c r="G114" s="169" t="s">
        <v>83</v>
      </c>
      <c r="H114" s="169" t="s">
        <v>227</v>
      </c>
      <c r="I114" s="170">
        <v>240</v>
      </c>
      <c r="J114" s="155">
        <v>10000</v>
      </c>
      <c r="K114" s="155">
        <v>10000</v>
      </c>
    </row>
    <row r="115" spans="1:11" x14ac:dyDescent="0.25">
      <c r="A115" s="74" t="s">
        <v>228</v>
      </c>
      <c r="B115" s="170">
        <v>871</v>
      </c>
      <c r="C115" s="169" t="s">
        <v>87</v>
      </c>
      <c r="D115" s="169" t="s">
        <v>115</v>
      </c>
      <c r="E115" s="169" t="s">
        <v>81</v>
      </c>
      <c r="F115" s="170">
        <v>1</v>
      </c>
      <c r="G115" s="169" t="s">
        <v>83</v>
      </c>
      <c r="H115" s="169" t="s">
        <v>229</v>
      </c>
      <c r="I115" s="170"/>
      <c r="J115" s="155">
        <f>J116</f>
        <v>800000</v>
      </c>
      <c r="K115" s="155">
        <f>K116</f>
        <v>700000</v>
      </c>
    </row>
    <row r="116" spans="1:11" ht="47.25" x14ac:dyDescent="0.25">
      <c r="A116" s="74" t="s">
        <v>90</v>
      </c>
      <c r="B116" s="170">
        <v>871</v>
      </c>
      <c r="C116" s="169" t="s">
        <v>87</v>
      </c>
      <c r="D116" s="169" t="s">
        <v>115</v>
      </c>
      <c r="E116" s="169" t="s">
        <v>81</v>
      </c>
      <c r="F116" s="170">
        <v>1</v>
      </c>
      <c r="G116" s="169" t="s">
        <v>83</v>
      </c>
      <c r="H116" s="169" t="s">
        <v>229</v>
      </c>
      <c r="I116" s="170">
        <v>240</v>
      </c>
      <c r="J116" s="155">
        <v>800000</v>
      </c>
      <c r="K116" s="155">
        <v>700000</v>
      </c>
    </row>
    <row r="117" spans="1:11" ht="47.25" x14ac:dyDescent="0.25">
      <c r="A117" s="74" t="s">
        <v>436</v>
      </c>
      <c r="B117" s="170">
        <v>871</v>
      </c>
      <c r="C117" s="169" t="s">
        <v>87</v>
      </c>
      <c r="D117" s="169" t="s">
        <v>103</v>
      </c>
      <c r="E117" s="169"/>
      <c r="F117" s="170"/>
      <c r="G117" s="169"/>
      <c r="H117" s="169"/>
      <c r="I117" s="170"/>
      <c r="J117" s="155">
        <f>J118+J128</f>
        <v>692319.6</v>
      </c>
      <c r="K117" s="155">
        <f>K118+K128</f>
        <v>692319.6</v>
      </c>
    </row>
    <row r="118" spans="1:11" ht="126" x14ac:dyDescent="0.25">
      <c r="A118" s="74" t="s">
        <v>223</v>
      </c>
      <c r="B118" s="170">
        <v>871</v>
      </c>
      <c r="C118" s="169" t="s">
        <v>87</v>
      </c>
      <c r="D118" s="169" t="s">
        <v>103</v>
      </c>
      <c r="E118" s="169" t="s">
        <v>81</v>
      </c>
      <c r="F118" s="170">
        <v>0</v>
      </c>
      <c r="G118" s="169" t="s">
        <v>83</v>
      </c>
      <c r="H118" s="169" t="s">
        <v>84</v>
      </c>
      <c r="I118" s="170"/>
      <c r="J118" s="155">
        <f>J119+J122+J125</f>
        <v>692319.6</v>
      </c>
      <c r="K118" s="155">
        <f>K119+K122+K125</f>
        <v>692319.6</v>
      </c>
    </row>
    <row r="119" spans="1:11" ht="63" x14ac:dyDescent="0.25">
      <c r="A119" s="81" t="s">
        <v>230</v>
      </c>
      <c r="B119" s="170">
        <v>871</v>
      </c>
      <c r="C119" s="169" t="s">
        <v>87</v>
      </c>
      <c r="D119" s="169" t="s">
        <v>103</v>
      </c>
      <c r="E119" s="169" t="s">
        <v>81</v>
      </c>
      <c r="F119" s="170">
        <v>2</v>
      </c>
      <c r="G119" s="169" t="s">
        <v>83</v>
      </c>
      <c r="H119" s="169" t="s">
        <v>84</v>
      </c>
      <c r="I119" s="170"/>
      <c r="J119" s="155">
        <f>J120</f>
        <v>5000</v>
      </c>
      <c r="K119" s="155">
        <f>K120</f>
        <v>5000</v>
      </c>
    </row>
    <row r="120" spans="1:11" ht="31.5" x14ac:dyDescent="0.25">
      <c r="A120" s="81" t="s">
        <v>231</v>
      </c>
      <c r="B120" s="170">
        <v>871</v>
      </c>
      <c r="C120" s="169" t="s">
        <v>87</v>
      </c>
      <c r="D120" s="169" t="s">
        <v>103</v>
      </c>
      <c r="E120" s="169" t="s">
        <v>81</v>
      </c>
      <c r="F120" s="170">
        <v>2</v>
      </c>
      <c r="G120" s="169" t="s">
        <v>83</v>
      </c>
      <c r="H120" s="169" t="s">
        <v>232</v>
      </c>
      <c r="I120" s="170"/>
      <c r="J120" s="155">
        <f>J121</f>
        <v>5000</v>
      </c>
      <c r="K120" s="155">
        <f>K121</f>
        <v>5000</v>
      </c>
    </row>
    <row r="121" spans="1:11" ht="47.25" x14ac:dyDescent="0.25">
      <c r="A121" s="74" t="s">
        <v>90</v>
      </c>
      <c r="B121" s="170">
        <v>871</v>
      </c>
      <c r="C121" s="169" t="s">
        <v>87</v>
      </c>
      <c r="D121" s="169" t="s">
        <v>103</v>
      </c>
      <c r="E121" s="169" t="s">
        <v>81</v>
      </c>
      <c r="F121" s="170">
        <v>2</v>
      </c>
      <c r="G121" s="169" t="s">
        <v>83</v>
      </c>
      <c r="H121" s="169" t="s">
        <v>232</v>
      </c>
      <c r="I121" s="170">
        <v>240</v>
      </c>
      <c r="J121" s="155">
        <v>5000</v>
      </c>
      <c r="K121" s="155">
        <v>5000</v>
      </c>
    </row>
    <row r="122" spans="1:11" ht="78.75" x14ac:dyDescent="0.25">
      <c r="A122" s="74" t="s">
        <v>233</v>
      </c>
      <c r="B122" s="170">
        <v>871</v>
      </c>
      <c r="C122" s="169" t="s">
        <v>87</v>
      </c>
      <c r="D122" s="169" t="s">
        <v>103</v>
      </c>
      <c r="E122" s="169" t="s">
        <v>81</v>
      </c>
      <c r="F122" s="170">
        <v>3</v>
      </c>
      <c r="G122" s="169" t="s">
        <v>83</v>
      </c>
      <c r="H122" s="169" t="s">
        <v>84</v>
      </c>
      <c r="I122" s="170"/>
      <c r="J122" s="155">
        <f>J123</f>
        <v>427319.6</v>
      </c>
      <c r="K122" s="155">
        <f>K123</f>
        <v>427319.6</v>
      </c>
    </row>
    <row r="123" spans="1:11" ht="47.25" x14ac:dyDescent="0.25">
      <c r="A123" s="74" t="s">
        <v>234</v>
      </c>
      <c r="B123" s="170">
        <v>871</v>
      </c>
      <c r="C123" s="169" t="s">
        <v>87</v>
      </c>
      <c r="D123" s="169" t="s">
        <v>103</v>
      </c>
      <c r="E123" s="169" t="s">
        <v>81</v>
      </c>
      <c r="F123" s="170">
        <v>3</v>
      </c>
      <c r="G123" s="169" t="s">
        <v>83</v>
      </c>
      <c r="H123" s="169" t="s">
        <v>235</v>
      </c>
      <c r="I123" s="170"/>
      <c r="J123" s="155">
        <f>J124</f>
        <v>427319.6</v>
      </c>
      <c r="K123" s="155">
        <f>K124</f>
        <v>427319.6</v>
      </c>
    </row>
    <row r="124" spans="1:11" ht="47.25" x14ac:dyDescent="0.25">
      <c r="A124" s="74" t="s">
        <v>90</v>
      </c>
      <c r="B124" s="170">
        <v>871</v>
      </c>
      <c r="C124" s="169" t="s">
        <v>87</v>
      </c>
      <c r="D124" s="169" t="s">
        <v>103</v>
      </c>
      <c r="E124" s="169" t="s">
        <v>81</v>
      </c>
      <c r="F124" s="170">
        <v>3</v>
      </c>
      <c r="G124" s="169" t="s">
        <v>83</v>
      </c>
      <c r="H124" s="169" t="s">
        <v>235</v>
      </c>
      <c r="I124" s="170">
        <v>240</v>
      </c>
      <c r="J124" s="155">
        <v>427319.6</v>
      </c>
      <c r="K124" s="155">
        <v>427319.6</v>
      </c>
    </row>
    <row r="125" spans="1:11" ht="31.5" x14ac:dyDescent="0.25">
      <c r="A125" s="74" t="s">
        <v>239</v>
      </c>
      <c r="B125" s="170">
        <v>871</v>
      </c>
      <c r="C125" s="169" t="s">
        <v>87</v>
      </c>
      <c r="D125" s="169" t="s">
        <v>103</v>
      </c>
      <c r="E125" s="169" t="s">
        <v>81</v>
      </c>
      <c r="F125" s="170">
        <v>4</v>
      </c>
      <c r="G125" s="169" t="s">
        <v>83</v>
      </c>
      <c r="H125" s="169" t="s">
        <v>84</v>
      </c>
      <c r="I125" s="170"/>
      <c r="J125" s="155">
        <f>J126</f>
        <v>260000</v>
      </c>
      <c r="K125" s="155">
        <f>K126</f>
        <v>260000</v>
      </c>
    </row>
    <row r="126" spans="1:11" ht="31.5" x14ac:dyDescent="0.25">
      <c r="A126" s="74" t="s">
        <v>239</v>
      </c>
      <c r="B126" s="170">
        <v>871</v>
      </c>
      <c r="C126" s="169" t="s">
        <v>87</v>
      </c>
      <c r="D126" s="169" t="s">
        <v>103</v>
      </c>
      <c r="E126" s="169" t="s">
        <v>81</v>
      </c>
      <c r="F126" s="170">
        <v>4</v>
      </c>
      <c r="G126" s="169" t="s">
        <v>83</v>
      </c>
      <c r="H126" s="169" t="s">
        <v>240</v>
      </c>
      <c r="I126" s="170"/>
      <c r="J126" s="155">
        <f>J127</f>
        <v>260000</v>
      </c>
      <c r="K126" s="155">
        <f>K127</f>
        <v>260000</v>
      </c>
    </row>
    <row r="127" spans="1:11" ht="47.25" x14ac:dyDescent="0.25">
      <c r="A127" s="74" t="s">
        <v>90</v>
      </c>
      <c r="B127" s="170">
        <v>871</v>
      </c>
      <c r="C127" s="169" t="s">
        <v>87</v>
      </c>
      <c r="D127" s="169" t="s">
        <v>103</v>
      </c>
      <c r="E127" s="169" t="s">
        <v>81</v>
      </c>
      <c r="F127" s="170">
        <v>4</v>
      </c>
      <c r="G127" s="169" t="s">
        <v>83</v>
      </c>
      <c r="H127" s="169" t="s">
        <v>240</v>
      </c>
      <c r="I127" s="170">
        <v>240</v>
      </c>
      <c r="J127" s="155">
        <v>260000</v>
      </c>
      <c r="K127" s="155">
        <v>260000</v>
      </c>
    </row>
    <row r="128" spans="1:11" ht="31.5" hidden="1" customHeight="1" x14ac:dyDescent="0.25">
      <c r="A128" s="74" t="s">
        <v>236</v>
      </c>
      <c r="B128" s="170">
        <v>871</v>
      </c>
      <c r="C128" s="169" t="s">
        <v>87</v>
      </c>
      <c r="D128" s="169" t="s">
        <v>103</v>
      </c>
      <c r="E128" s="169">
        <v>97</v>
      </c>
      <c r="F128" s="170">
        <v>0</v>
      </c>
      <c r="G128" s="169" t="s">
        <v>83</v>
      </c>
      <c r="H128" s="169" t="s">
        <v>84</v>
      </c>
      <c r="I128" s="170"/>
      <c r="J128" s="155">
        <f t="shared" ref="J128:K130" si="6">J129</f>
        <v>0</v>
      </c>
      <c r="K128" s="155">
        <f t="shared" si="6"/>
        <v>0</v>
      </c>
    </row>
    <row r="129" spans="1:11" ht="78.75" hidden="1" customHeight="1" x14ac:dyDescent="0.25">
      <c r="A129" s="74" t="s">
        <v>166</v>
      </c>
      <c r="B129" s="170">
        <v>871</v>
      </c>
      <c r="C129" s="169" t="s">
        <v>87</v>
      </c>
      <c r="D129" s="169" t="s">
        <v>103</v>
      </c>
      <c r="E129" s="169">
        <v>97</v>
      </c>
      <c r="F129" s="170">
        <v>2</v>
      </c>
      <c r="G129" s="169" t="s">
        <v>83</v>
      </c>
      <c r="H129" s="169" t="s">
        <v>84</v>
      </c>
      <c r="I129" s="170"/>
      <c r="J129" s="155">
        <f>J130+J132</f>
        <v>0</v>
      </c>
      <c r="K129" s="155">
        <f>K130+K132</f>
        <v>0</v>
      </c>
    </row>
    <row r="130" spans="1:11" ht="78.75" hidden="1" customHeight="1" x14ac:dyDescent="0.25">
      <c r="A130" s="74" t="s">
        <v>237</v>
      </c>
      <c r="B130" s="170">
        <v>871</v>
      </c>
      <c r="C130" s="169" t="s">
        <v>87</v>
      </c>
      <c r="D130" s="169" t="s">
        <v>103</v>
      </c>
      <c r="E130" s="169" t="s">
        <v>168</v>
      </c>
      <c r="F130" s="170">
        <v>2</v>
      </c>
      <c r="G130" s="169" t="s">
        <v>83</v>
      </c>
      <c r="H130" s="169" t="s">
        <v>238</v>
      </c>
      <c r="I130" s="170"/>
      <c r="J130" s="155">
        <f t="shared" si="6"/>
        <v>0</v>
      </c>
      <c r="K130" s="155">
        <f t="shared" si="6"/>
        <v>0</v>
      </c>
    </row>
    <row r="131" spans="1:11" ht="15.75" hidden="1" customHeight="1" x14ac:dyDescent="0.25">
      <c r="A131" s="77" t="s">
        <v>171</v>
      </c>
      <c r="B131" s="170">
        <v>871</v>
      </c>
      <c r="C131" s="169" t="s">
        <v>87</v>
      </c>
      <c r="D131" s="169" t="s">
        <v>103</v>
      </c>
      <c r="E131" s="169" t="s">
        <v>168</v>
      </c>
      <c r="F131" s="170">
        <v>2</v>
      </c>
      <c r="G131" s="169" t="s">
        <v>83</v>
      </c>
      <c r="H131" s="169" t="s">
        <v>238</v>
      </c>
      <c r="I131" s="170">
        <v>540</v>
      </c>
      <c r="J131" s="155">
        <v>0</v>
      </c>
      <c r="K131" s="155">
        <v>0</v>
      </c>
    </row>
    <row r="132" spans="1:11" ht="157.5" hidden="1" x14ac:dyDescent="0.25">
      <c r="A132" s="74" t="s">
        <v>437</v>
      </c>
      <c r="B132" s="170">
        <v>871</v>
      </c>
      <c r="C132" s="169" t="s">
        <v>87</v>
      </c>
      <c r="D132" s="169" t="s">
        <v>103</v>
      </c>
      <c r="E132" s="169" t="s">
        <v>168</v>
      </c>
      <c r="F132" s="170">
        <v>2</v>
      </c>
      <c r="G132" s="169" t="s">
        <v>83</v>
      </c>
      <c r="H132" s="169" t="s">
        <v>438</v>
      </c>
      <c r="I132" s="170"/>
      <c r="J132" s="155">
        <f>J133</f>
        <v>0</v>
      </c>
      <c r="K132" s="155">
        <f>K133</f>
        <v>0</v>
      </c>
    </row>
    <row r="133" spans="1:11" hidden="1" x14ac:dyDescent="0.25">
      <c r="A133" s="77" t="s">
        <v>171</v>
      </c>
      <c r="B133" s="170">
        <v>871</v>
      </c>
      <c r="C133" s="169" t="s">
        <v>87</v>
      </c>
      <c r="D133" s="169" t="s">
        <v>103</v>
      </c>
      <c r="E133" s="169" t="s">
        <v>168</v>
      </c>
      <c r="F133" s="170">
        <v>2</v>
      </c>
      <c r="G133" s="169" t="s">
        <v>83</v>
      </c>
      <c r="H133" s="169" t="s">
        <v>438</v>
      </c>
      <c r="I133" s="170">
        <v>540</v>
      </c>
      <c r="J133" s="155">
        <v>0</v>
      </c>
      <c r="K133" s="155">
        <v>0</v>
      </c>
    </row>
    <row r="134" spans="1:11" x14ac:dyDescent="0.25">
      <c r="A134" s="79" t="s">
        <v>124</v>
      </c>
      <c r="B134" s="170">
        <v>871</v>
      </c>
      <c r="C134" s="169" t="s">
        <v>98</v>
      </c>
      <c r="D134" s="170" t="s">
        <v>23</v>
      </c>
      <c r="E134" s="169"/>
      <c r="F134" s="170"/>
      <c r="G134" s="169"/>
      <c r="H134" s="169"/>
      <c r="I134" s="170"/>
      <c r="J134" s="155">
        <f>J135+J150+J155</f>
        <v>30447575.579999998</v>
      </c>
      <c r="K134" s="155">
        <f>K135+K150+K155</f>
        <v>30447575.579999998</v>
      </c>
    </row>
    <row r="135" spans="1:11" x14ac:dyDescent="0.25">
      <c r="A135" s="73" t="s">
        <v>127</v>
      </c>
      <c r="B135" s="169" t="s">
        <v>57</v>
      </c>
      <c r="C135" s="169" t="s">
        <v>98</v>
      </c>
      <c r="D135" s="169" t="s">
        <v>115</v>
      </c>
      <c r="E135" s="169"/>
      <c r="F135" s="170"/>
      <c r="G135" s="169"/>
      <c r="H135" s="169"/>
      <c r="I135" s="170"/>
      <c r="J135" s="155">
        <f>J136</f>
        <v>30417575.579999998</v>
      </c>
      <c r="K135" s="155">
        <f>K136</f>
        <v>30417575.579999998</v>
      </c>
    </row>
    <row r="136" spans="1:11" ht="63" x14ac:dyDescent="0.25">
      <c r="A136" s="73" t="s">
        <v>241</v>
      </c>
      <c r="B136" s="169" t="s">
        <v>57</v>
      </c>
      <c r="C136" s="169" t="s">
        <v>98</v>
      </c>
      <c r="D136" s="169" t="s">
        <v>115</v>
      </c>
      <c r="E136" s="169" t="s">
        <v>87</v>
      </c>
      <c r="F136" s="170">
        <v>0</v>
      </c>
      <c r="G136" s="169" t="s">
        <v>83</v>
      </c>
      <c r="H136" s="169" t="s">
        <v>84</v>
      </c>
      <c r="I136" s="170"/>
      <c r="J136" s="155">
        <f>J137</f>
        <v>30417575.579999998</v>
      </c>
      <c r="K136" s="155">
        <f>K137</f>
        <v>30417575.579999998</v>
      </c>
    </row>
    <row r="137" spans="1:11" ht="63" x14ac:dyDescent="0.25">
      <c r="A137" s="74" t="s">
        <v>242</v>
      </c>
      <c r="B137" s="169" t="s">
        <v>57</v>
      </c>
      <c r="C137" s="169" t="s">
        <v>98</v>
      </c>
      <c r="D137" s="169" t="s">
        <v>115</v>
      </c>
      <c r="E137" s="169" t="s">
        <v>87</v>
      </c>
      <c r="F137" s="170">
        <v>1</v>
      </c>
      <c r="G137" s="169" t="s">
        <v>83</v>
      </c>
      <c r="H137" s="169" t="s">
        <v>84</v>
      </c>
      <c r="I137" s="170"/>
      <c r="J137" s="155">
        <f>J138+J140+J142+J144+J148+J146</f>
        <v>30417575.579999998</v>
      </c>
      <c r="K137" s="155">
        <f>K138+K140+K142+K144+K148+K146</f>
        <v>30417575.579999998</v>
      </c>
    </row>
    <row r="138" spans="1:11" x14ac:dyDescent="0.25">
      <c r="A138" s="74" t="s">
        <v>243</v>
      </c>
      <c r="B138" s="169" t="s">
        <v>57</v>
      </c>
      <c r="C138" s="169" t="s">
        <v>98</v>
      </c>
      <c r="D138" s="169" t="s">
        <v>115</v>
      </c>
      <c r="E138" s="169" t="s">
        <v>87</v>
      </c>
      <c r="F138" s="170">
        <v>1</v>
      </c>
      <c r="G138" s="169" t="s">
        <v>83</v>
      </c>
      <c r="H138" s="169" t="s">
        <v>244</v>
      </c>
      <c r="I138" s="170"/>
      <c r="J138" s="155">
        <f>J139</f>
        <v>17491100.039999999</v>
      </c>
      <c r="K138" s="155">
        <f>K139</f>
        <v>16976041.030000001</v>
      </c>
    </row>
    <row r="139" spans="1:11" ht="47.25" x14ac:dyDescent="0.25">
      <c r="A139" s="74" t="s">
        <v>90</v>
      </c>
      <c r="B139" s="169" t="s">
        <v>57</v>
      </c>
      <c r="C139" s="169" t="s">
        <v>98</v>
      </c>
      <c r="D139" s="169" t="s">
        <v>115</v>
      </c>
      <c r="E139" s="169" t="s">
        <v>87</v>
      </c>
      <c r="F139" s="170">
        <v>1</v>
      </c>
      <c r="G139" s="169" t="s">
        <v>83</v>
      </c>
      <c r="H139" s="169" t="s">
        <v>244</v>
      </c>
      <c r="I139" s="170">
        <v>240</v>
      </c>
      <c r="J139" s="155">
        <f>50500000-33008899.96</f>
        <v>17491100.039999999</v>
      </c>
      <c r="K139" s="155">
        <f>9479700.28+7496340.75</f>
        <v>16976041.030000001</v>
      </c>
    </row>
    <row r="140" spans="1:11" ht="15.75" hidden="1" customHeight="1" x14ac:dyDescent="0.25">
      <c r="A140" s="74" t="s">
        <v>245</v>
      </c>
      <c r="B140" s="169" t="s">
        <v>57</v>
      </c>
      <c r="C140" s="169" t="s">
        <v>98</v>
      </c>
      <c r="D140" s="169" t="s">
        <v>115</v>
      </c>
      <c r="E140" s="169" t="s">
        <v>87</v>
      </c>
      <c r="F140" s="170">
        <v>1</v>
      </c>
      <c r="G140" s="169" t="s">
        <v>83</v>
      </c>
      <c r="H140" s="169" t="s">
        <v>246</v>
      </c>
      <c r="I140" s="170"/>
      <c r="J140" s="155">
        <f>J141</f>
        <v>0</v>
      </c>
      <c r="K140" s="155">
        <f>K141</f>
        <v>0</v>
      </c>
    </row>
    <row r="141" spans="1:11" ht="47.25" hidden="1" customHeight="1" x14ac:dyDescent="0.25">
      <c r="A141" s="74" t="s">
        <v>90</v>
      </c>
      <c r="B141" s="169" t="s">
        <v>57</v>
      </c>
      <c r="C141" s="169" t="s">
        <v>98</v>
      </c>
      <c r="D141" s="169" t="s">
        <v>115</v>
      </c>
      <c r="E141" s="169" t="s">
        <v>87</v>
      </c>
      <c r="F141" s="170">
        <v>1</v>
      </c>
      <c r="G141" s="169" t="s">
        <v>83</v>
      </c>
      <c r="H141" s="169" t="s">
        <v>246</v>
      </c>
      <c r="I141" s="170">
        <v>240</v>
      </c>
      <c r="J141" s="155"/>
      <c r="K141" s="155"/>
    </row>
    <row r="142" spans="1:11" hidden="1" x14ac:dyDescent="0.25">
      <c r="A142" s="74" t="s">
        <v>247</v>
      </c>
      <c r="B142" s="170">
        <v>871</v>
      </c>
      <c r="C142" s="169" t="s">
        <v>98</v>
      </c>
      <c r="D142" s="169" t="s">
        <v>115</v>
      </c>
      <c r="E142" s="169" t="s">
        <v>87</v>
      </c>
      <c r="F142" s="170">
        <v>1</v>
      </c>
      <c r="G142" s="169" t="s">
        <v>83</v>
      </c>
      <c r="H142" s="169" t="s">
        <v>248</v>
      </c>
      <c r="I142" s="170"/>
      <c r="J142" s="155">
        <f>J143</f>
        <v>0</v>
      </c>
      <c r="K142" s="155">
        <f>K143</f>
        <v>0</v>
      </c>
    </row>
    <row r="143" spans="1:11" ht="47.25" hidden="1" x14ac:dyDescent="0.25">
      <c r="A143" s="74" t="s">
        <v>90</v>
      </c>
      <c r="B143" s="170">
        <v>871</v>
      </c>
      <c r="C143" s="169" t="s">
        <v>98</v>
      </c>
      <c r="D143" s="169" t="s">
        <v>115</v>
      </c>
      <c r="E143" s="169" t="s">
        <v>87</v>
      </c>
      <c r="F143" s="170">
        <v>1</v>
      </c>
      <c r="G143" s="169" t="s">
        <v>83</v>
      </c>
      <c r="H143" s="169" t="s">
        <v>248</v>
      </c>
      <c r="I143" s="170">
        <v>240</v>
      </c>
      <c r="J143" s="155">
        <v>0</v>
      </c>
      <c r="K143" s="155">
        <v>0</v>
      </c>
    </row>
    <row r="144" spans="1:11" ht="47.25" x14ac:dyDescent="0.25">
      <c r="A144" s="74" t="s">
        <v>249</v>
      </c>
      <c r="B144" s="170">
        <v>871</v>
      </c>
      <c r="C144" s="169" t="s">
        <v>98</v>
      </c>
      <c r="D144" s="169" t="s">
        <v>115</v>
      </c>
      <c r="E144" s="169" t="s">
        <v>87</v>
      </c>
      <c r="F144" s="170">
        <v>1</v>
      </c>
      <c r="G144" s="169" t="s">
        <v>83</v>
      </c>
      <c r="H144" s="169" t="s">
        <v>250</v>
      </c>
      <c r="I144" s="170"/>
      <c r="J144" s="155">
        <f>J145</f>
        <v>50000</v>
      </c>
      <c r="K144" s="155">
        <f>K145</f>
        <v>50000</v>
      </c>
    </row>
    <row r="145" spans="1:11" ht="47.25" x14ac:dyDescent="0.25">
      <c r="A145" s="74" t="s">
        <v>90</v>
      </c>
      <c r="B145" s="170">
        <v>871</v>
      </c>
      <c r="C145" s="169" t="s">
        <v>98</v>
      </c>
      <c r="D145" s="169" t="s">
        <v>115</v>
      </c>
      <c r="E145" s="169" t="s">
        <v>87</v>
      </c>
      <c r="F145" s="170">
        <v>1</v>
      </c>
      <c r="G145" s="169" t="s">
        <v>83</v>
      </c>
      <c r="H145" s="169" t="s">
        <v>250</v>
      </c>
      <c r="I145" s="170">
        <v>240</v>
      </c>
      <c r="J145" s="155">
        <v>50000</v>
      </c>
      <c r="K145" s="155">
        <v>50000</v>
      </c>
    </row>
    <row r="146" spans="1:11" x14ac:dyDescent="0.25">
      <c r="A146" s="74" t="s">
        <v>251</v>
      </c>
      <c r="B146" s="170">
        <v>871</v>
      </c>
      <c r="C146" s="169" t="s">
        <v>98</v>
      </c>
      <c r="D146" s="169" t="s">
        <v>115</v>
      </c>
      <c r="E146" s="169" t="s">
        <v>87</v>
      </c>
      <c r="F146" s="170">
        <v>1</v>
      </c>
      <c r="G146" s="169" t="s">
        <v>83</v>
      </c>
      <c r="H146" s="169" t="s">
        <v>252</v>
      </c>
      <c r="I146" s="170"/>
      <c r="J146" s="155">
        <f>J147</f>
        <v>10111313.630000001</v>
      </c>
      <c r="K146" s="155">
        <f>K147</f>
        <v>10515766.17</v>
      </c>
    </row>
    <row r="147" spans="1:11" ht="47.25" x14ac:dyDescent="0.25">
      <c r="A147" s="74" t="s">
        <v>90</v>
      </c>
      <c r="B147" s="170">
        <v>871</v>
      </c>
      <c r="C147" s="169" t="s">
        <v>98</v>
      </c>
      <c r="D147" s="169" t="s">
        <v>115</v>
      </c>
      <c r="E147" s="169" t="s">
        <v>87</v>
      </c>
      <c r="F147" s="170">
        <v>1</v>
      </c>
      <c r="G147" s="169" t="s">
        <v>83</v>
      </c>
      <c r="H147" s="169" t="s">
        <v>252</v>
      </c>
      <c r="I147" s="170">
        <v>240</v>
      </c>
      <c r="J147" s="155">
        <v>10111313.630000001</v>
      </c>
      <c r="K147" s="155">
        <v>10515766.17</v>
      </c>
    </row>
    <row r="148" spans="1:11" ht="31.5" x14ac:dyDescent="0.25">
      <c r="A148" s="74" t="s">
        <v>255</v>
      </c>
      <c r="B148" s="170">
        <v>871</v>
      </c>
      <c r="C148" s="169" t="s">
        <v>98</v>
      </c>
      <c r="D148" s="169" t="s">
        <v>115</v>
      </c>
      <c r="E148" s="169" t="s">
        <v>87</v>
      </c>
      <c r="F148" s="170">
        <v>1</v>
      </c>
      <c r="G148" s="169" t="s">
        <v>83</v>
      </c>
      <c r="H148" s="169" t="s">
        <v>256</v>
      </c>
      <c r="I148" s="170"/>
      <c r="J148" s="155">
        <f>J149</f>
        <v>2765161.91</v>
      </c>
      <c r="K148" s="155">
        <f>K149</f>
        <v>2875768.38</v>
      </c>
    </row>
    <row r="149" spans="1:11" ht="47.25" x14ac:dyDescent="0.25">
      <c r="A149" s="74" t="s">
        <v>90</v>
      </c>
      <c r="B149" s="170">
        <v>871</v>
      </c>
      <c r="C149" s="169" t="s">
        <v>98</v>
      </c>
      <c r="D149" s="169" t="s">
        <v>115</v>
      </c>
      <c r="E149" s="169" t="s">
        <v>87</v>
      </c>
      <c r="F149" s="170">
        <v>1</v>
      </c>
      <c r="G149" s="169" t="s">
        <v>83</v>
      </c>
      <c r="H149" s="169" t="s">
        <v>256</v>
      </c>
      <c r="I149" s="170">
        <v>240</v>
      </c>
      <c r="J149" s="155">
        <v>2765161.91</v>
      </c>
      <c r="K149" s="155">
        <v>2875768.38</v>
      </c>
    </row>
    <row r="150" spans="1:11" hidden="1" x14ac:dyDescent="0.25">
      <c r="A150" s="74" t="s">
        <v>128</v>
      </c>
      <c r="B150" s="170">
        <v>871</v>
      </c>
      <c r="C150" s="169" t="s">
        <v>98</v>
      </c>
      <c r="D150" s="169" t="s">
        <v>103</v>
      </c>
      <c r="E150" s="169"/>
      <c r="F150" s="169"/>
      <c r="G150" s="169"/>
      <c r="H150" s="169"/>
      <c r="I150" s="170" t="s">
        <v>149</v>
      </c>
      <c r="J150" s="155">
        <f t="shared" ref="J150:K153" si="7">J151</f>
        <v>0</v>
      </c>
      <c r="K150" s="155">
        <f t="shared" si="7"/>
        <v>0</v>
      </c>
    </row>
    <row r="151" spans="1:11" hidden="1" x14ac:dyDescent="0.25">
      <c r="A151" s="74" t="s">
        <v>95</v>
      </c>
      <c r="B151" s="170">
        <v>871</v>
      </c>
      <c r="C151" s="169" t="s">
        <v>98</v>
      </c>
      <c r="D151" s="169" t="s">
        <v>103</v>
      </c>
      <c r="E151" s="169" t="s">
        <v>96</v>
      </c>
      <c r="F151" s="170">
        <v>0</v>
      </c>
      <c r="G151" s="169" t="s">
        <v>83</v>
      </c>
      <c r="H151" s="169" t="s">
        <v>84</v>
      </c>
      <c r="I151" s="170"/>
      <c r="J151" s="155">
        <f t="shared" si="7"/>
        <v>0</v>
      </c>
      <c r="K151" s="155">
        <f t="shared" si="7"/>
        <v>0</v>
      </c>
    </row>
    <row r="152" spans="1:11" hidden="1" x14ac:dyDescent="0.25">
      <c r="A152" s="74" t="s">
        <v>218</v>
      </c>
      <c r="B152" s="169" t="s">
        <v>57</v>
      </c>
      <c r="C152" s="169" t="s">
        <v>98</v>
      </c>
      <c r="D152" s="169" t="s">
        <v>103</v>
      </c>
      <c r="E152" s="169" t="s">
        <v>96</v>
      </c>
      <c r="F152" s="170">
        <v>9</v>
      </c>
      <c r="G152" s="169" t="s">
        <v>83</v>
      </c>
      <c r="H152" s="169" t="s">
        <v>84</v>
      </c>
      <c r="I152" s="170"/>
      <c r="J152" s="155">
        <f t="shared" si="7"/>
        <v>0</v>
      </c>
      <c r="K152" s="155">
        <f t="shared" si="7"/>
        <v>0</v>
      </c>
    </row>
    <row r="153" spans="1:11" ht="47.25" hidden="1" x14ac:dyDescent="0.25">
      <c r="A153" s="74" t="s">
        <v>257</v>
      </c>
      <c r="B153" s="169" t="s">
        <v>57</v>
      </c>
      <c r="C153" s="169" t="s">
        <v>98</v>
      </c>
      <c r="D153" s="169" t="s">
        <v>103</v>
      </c>
      <c r="E153" s="169" t="s">
        <v>96</v>
      </c>
      <c r="F153" s="170">
        <v>9</v>
      </c>
      <c r="G153" s="169" t="s">
        <v>83</v>
      </c>
      <c r="H153" s="169" t="s">
        <v>129</v>
      </c>
      <c r="I153" s="170"/>
      <c r="J153" s="155">
        <f t="shared" si="7"/>
        <v>0</v>
      </c>
      <c r="K153" s="155">
        <f t="shared" si="7"/>
        <v>0</v>
      </c>
    </row>
    <row r="154" spans="1:11" ht="47.25" hidden="1" x14ac:dyDescent="0.25">
      <c r="A154" s="74" t="s">
        <v>90</v>
      </c>
      <c r="B154" s="169" t="s">
        <v>57</v>
      </c>
      <c r="C154" s="169" t="s">
        <v>98</v>
      </c>
      <c r="D154" s="169" t="s">
        <v>103</v>
      </c>
      <c r="E154" s="169" t="s">
        <v>96</v>
      </c>
      <c r="F154" s="170">
        <v>9</v>
      </c>
      <c r="G154" s="169" t="s">
        <v>83</v>
      </c>
      <c r="H154" s="169" t="s">
        <v>129</v>
      </c>
      <c r="I154" s="170">
        <v>240</v>
      </c>
      <c r="J154" s="155">
        <v>0</v>
      </c>
      <c r="K154" s="155">
        <v>0</v>
      </c>
    </row>
    <row r="155" spans="1:11" ht="31.5" x14ac:dyDescent="0.25">
      <c r="A155" s="73" t="s">
        <v>130</v>
      </c>
      <c r="B155" s="170">
        <v>871</v>
      </c>
      <c r="C155" s="169" t="s">
        <v>98</v>
      </c>
      <c r="D155" s="169" t="s">
        <v>110</v>
      </c>
      <c r="E155" s="169"/>
      <c r="F155" s="169"/>
      <c r="G155" s="169"/>
      <c r="H155" s="169"/>
      <c r="I155" s="170" t="s">
        <v>149</v>
      </c>
      <c r="J155" s="154">
        <f t="shared" ref="J155:K157" si="8">J156</f>
        <v>30000</v>
      </c>
      <c r="K155" s="154">
        <f t="shared" si="8"/>
        <v>30000</v>
      </c>
    </row>
    <row r="156" spans="1:11" ht="78.75" x14ac:dyDescent="0.25">
      <c r="A156" s="74" t="s">
        <v>258</v>
      </c>
      <c r="B156" s="170">
        <v>871</v>
      </c>
      <c r="C156" s="169" t="s">
        <v>98</v>
      </c>
      <c r="D156" s="169" t="s">
        <v>110</v>
      </c>
      <c r="E156" s="169" t="s">
        <v>98</v>
      </c>
      <c r="F156" s="170">
        <v>0</v>
      </c>
      <c r="G156" s="169" t="s">
        <v>83</v>
      </c>
      <c r="H156" s="169" t="s">
        <v>84</v>
      </c>
      <c r="I156" s="170"/>
      <c r="J156" s="155">
        <f t="shared" si="8"/>
        <v>30000</v>
      </c>
      <c r="K156" s="155">
        <f t="shared" si="8"/>
        <v>30000</v>
      </c>
    </row>
    <row r="157" spans="1:11" x14ac:dyDescent="0.25">
      <c r="A157" s="74" t="s">
        <v>260</v>
      </c>
      <c r="B157" s="169" t="s">
        <v>57</v>
      </c>
      <c r="C157" s="169" t="s">
        <v>98</v>
      </c>
      <c r="D157" s="169" t="s">
        <v>110</v>
      </c>
      <c r="E157" s="169" t="s">
        <v>98</v>
      </c>
      <c r="F157" s="170">
        <v>0</v>
      </c>
      <c r="G157" s="169" t="s">
        <v>83</v>
      </c>
      <c r="H157" s="169" t="s">
        <v>261</v>
      </c>
      <c r="I157" s="170"/>
      <c r="J157" s="155">
        <f t="shared" si="8"/>
        <v>30000</v>
      </c>
      <c r="K157" s="155">
        <f t="shared" si="8"/>
        <v>30000</v>
      </c>
    </row>
    <row r="158" spans="1:11" ht="47.25" x14ac:dyDescent="0.25">
      <c r="A158" s="74" t="s">
        <v>259</v>
      </c>
      <c r="B158" s="169" t="s">
        <v>57</v>
      </c>
      <c r="C158" s="169" t="s">
        <v>98</v>
      </c>
      <c r="D158" s="169" t="s">
        <v>110</v>
      </c>
      <c r="E158" s="169" t="s">
        <v>98</v>
      </c>
      <c r="F158" s="170">
        <v>0</v>
      </c>
      <c r="G158" s="169" t="s">
        <v>83</v>
      </c>
      <c r="H158" s="169" t="s">
        <v>261</v>
      </c>
      <c r="I158" s="170">
        <v>810</v>
      </c>
      <c r="J158" s="155">
        <v>30000</v>
      </c>
      <c r="K158" s="155">
        <v>30000</v>
      </c>
    </row>
    <row r="159" spans="1:11" x14ac:dyDescent="0.25">
      <c r="A159" s="79" t="s">
        <v>477</v>
      </c>
      <c r="B159" s="169" t="s">
        <v>57</v>
      </c>
      <c r="C159" s="169" t="s">
        <v>99</v>
      </c>
      <c r="D159" s="170" t="s">
        <v>23</v>
      </c>
      <c r="E159" s="169"/>
      <c r="F159" s="170"/>
      <c r="G159" s="169"/>
      <c r="H159" s="169"/>
      <c r="I159" s="170"/>
      <c r="J159" s="155">
        <f>J160+J172+J213</f>
        <v>60510010.600000001</v>
      </c>
      <c r="K159" s="155">
        <f>K160+K172+K213</f>
        <v>61868207.939999998</v>
      </c>
    </row>
    <row r="160" spans="1:11" x14ac:dyDescent="0.25">
      <c r="A160" s="73" t="s">
        <v>131</v>
      </c>
      <c r="B160" s="169" t="s">
        <v>57</v>
      </c>
      <c r="C160" s="169" t="s">
        <v>99</v>
      </c>
      <c r="D160" s="170" t="s">
        <v>80</v>
      </c>
      <c r="E160" s="169"/>
      <c r="F160" s="170"/>
      <c r="G160" s="169"/>
      <c r="H160" s="169"/>
      <c r="I160" s="170"/>
      <c r="J160" s="155">
        <f>J161+J168</f>
        <v>1518911.76</v>
      </c>
      <c r="K160" s="155">
        <f>K161+K168</f>
        <v>1474844.41</v>
      </c>
    </row>
    <row r="161" spans="1:11" ht="63" x14ac:dyDescent="0.25">
      <c r="A161" s="74" t="s">
        <v>262</v>
      </c>
      <c r="B161" s="169" t="s">
        <v>57</v>
      </c>
      <c r="C161" s="169" t="s">
        <v>99</v>
      </c>
      <c r="D161" s="169" t="s">
        <v>80</v>
      </c>
      <c r="E161" s="169" t="s">
        <v>99</v>
      </c>
      <c r="F161" s="170">
        <v>0</v>
      </c>
      <c r="G161" s="169" t="s">
        <v>83</v>
      </c>
      <c r="H161" s="169" t="s">
        <v>84</v>
      </c>
      <c r="I161" s="170"/>
      <c r="J161" s="155">
        <f>J162+J165</f>
        <v>50000</v>
      </c>
      <c r="K161" s="155">
        <f>K162+K165</f>
        <v>50000</v>
      </c>
    </row>
    <row r="162" spans="1:11" ht="31.5" x14ac:dyDescent="0.25">
      <c r="A162" s="74" t="s">
        <v>263</v>
      </c>
      <c r="B162" s="169" t="s">
        <v>57</v>
      </c>
      <c r="C162" s="169" t="s">
        <v>99</v>
      </c>
      <c r="D162" s="169" t="s">
        <v>80</v>
      </c>
      <c r="E162" s="169" t="s">
        <v>99</v>
      </c>
      <c r="F162" s="170">
        <v>1</v>
      </c>
      <c r="G162" s="169" t="s">
        <v>83</v>
      </c>
      <c r="H162" s="169" t="s">
        <v>84</v>
      </c>
      <c r="I162" s="170"/>
      <c r="J162" s="155">
        <f>J163</f>
        <v>50000</v>
      </c>
      <c r="K162" s="155">
        <f>K163</f>
        <v>50000</v>
      </c>
    </row>
    <row r="163" spans="1:11" x14ac:dyDescent="0.25">
      <c r="A163" s="74" t="s">
        <v>264</v>
      </c>
      <c r="B163" s="169" t="s">
        <v>57</v>
      </c>
      <c r="C163" s="169" t="s">
        <v>99</v>
      </c>
      <c r="D163" s="169" t="s">
        <v>80</v>
      </c>
      <c r="E163" s="169" t="s">
        <v>99</v>
      </c>
      <c r="F163" s="170">
        <v>1</v>
      </c>
      <c r="G163" s="169" t="s">
        <v>83</v>
      </c>
      <c r="H163" s="169" t="s">
        <v>265</v>
      </c>
      <c r="I163" s="170"/>
      <c r="J163" s="155">
        <f>J164</f>
        <v>50000</v>
      </c>
      <c r="K163" s="155">
        <f>K164</f>
        <v>50000</v>
      </c>
    </row>
    <row r="164" spans="1:11" ht="47.25" x14ac:dyDescent="0.25">
      <c r="A164" s="74" t="s">
        <v>90</v>
      </c>
      <c r="B164" s="169" t="s">
        <v>57</v>
      </c>
      <c r="C164" s="169" t="s">
        <v>99</v>
      </c>
      <c r="D164" s="169" t="s">
        <v>80</v>
      </c>
      <c r="E164" s="169" t="s">
        <v>99</v>
      </c>
      <c r="F164" s="170">
        <v>1</v>
      </c>
      <c r="G164" s="169" t="s">
        <v>83</v>
      </c>
      <c r="H164" s="169" t="s">
        <v>265</v>
      </c>
      <c r="I164" s="170">
        <v>240</v>
      </c>
      <c r="J164" s="155">
        <v>50000</v>
      </c>
      <c r="K164" s="155">
        <v>50000</v>
      </c>
    </row>
    <row r="165" spans="1:11" ht="47.25" hidden="1" customHeight="1" x14ac:dyDescent="0.25">
      <c r="A165" s="74" t="s">
        <v>267</v>
      </c>
      <c r="B165" s="169" t="s">
        <v>57</v>
      </c>
      <c r="C165" s="169" t="s">
        <v>99</v>
      </c>
      <c r="D165" s="169" t="s">
        <v>80</v>
      </c>
      <c r="E165" s="169" t="s">
        <v>99</v>
      </c>
      <c r="F165" s="170">
        <v>6</v>
      </c>
      <c r="G165" s="169" t="s">
        <v>83</v>
      </c>
      <c r="H165" s="169" t="s">
        <v>84</v>
      </c>
      <c r="I165" s="170"/>
      <c r="J165" s="155">
        <f>J166</f>
        <v>0</v>
      </c>
      <c r="K165" s="155">
        <f>K166</f>
        <v>0</v>
      </c>
    </row>
    <row r="166" spans="1:11" ht="15.75" hidden="1" customHeight="1" x14ac:dyDescent="0.25">
      <c r="A166" s="74" t="s">
        <v>268</v>
      </c>
      <c r="B166" s="169" t="s">
        <v>57</v>
      </c>
      <c r="C166" s="169" t="s">
        <v>99</v>
      </c>
      <c r="D166" s="169" t="s">
        <v>80</v>
      </c>
      <c r="E166" s="169" t="s">
        <v>99</v>
      </c>
      <c r="F166" s="170">
        <v>6</v>
      </c>
      <c r="G166" s="169" t="s">
        <v>83</v>
      </c>
      <c r="H166" s="169" t="s">
        <v>269</v>
      </c>
      <c r="I166" s="170"/>
      <c r="J166" s="155">
        <f>J167</f>
        <v>0</v>
      </c>
      <c r="K166" s="155">
        <f>K167</f>
        <v>0</v>
      </c>
    </row>
    <row r="167" spans="1:11" ht="15.75" hidden="1" customHeight="1" x14ac:dyDescent="0.25">
      <c r="A167" s="74" t="s">
        <v>114</v>
      </c>
      <c r="B167" s="169" t="s">
        <v>57</v>
      </c>
      <c r="C167" s="169" t="s">
        <v>99</v>
      </c>
      <c r="D167" s="169" t="s">
        <v>80</v>
      </c>
      <c r="E167" s="169" t="s">
        <v>99</v>
      </c>
      <c r="F167" s="170">
        <v>6</v>
      </c>
      <c r="G167" s="169" t="s">
        <v>83</v>
      </c>
      <c r="H167" s="169" t="s">
        <v>269</v>
      </c>
      <c r="I167" s="170">
        <v>410</v>
      </c>
      <c r="J167" s="155"/>
      <c r="K167" s="155"/>
    </row>
    <row r="168" spans="1:11" x14ac:dyDescent="0.25">
      <c r="A168" s="74" t="s">
        <v>95</v>
      </c>
      <c r="B168" s="169" t="s">
        <v>57</v>
      </c>
      <c r="C168" s="169" t="s">
        <v>99</v>
      </c>
      <c r="D168" s="170" t="s">
        <v>80</v>
      </c>
      <c r="E168" s="169" t="s">
        <v>96</v>
      </c>
      <c r="F168" s="170">
        <v>0</v>
      </c>
      <c r="G168" s="169" t="s">
        <v>83</v>
      </c>
      <c r="H168" s="169" t="s">
        <v>84</v>
      </c>
      <c r="I168" s="170"/>
      <c r="J168" s="155">
        <f t="shared" ref="J168:K170" si="9">J169</f>
        <v>1468911.76</v>
      </c>
      <c r="K168" s="155">
        <f t="shared" si="9"/>
        <v>1424844.41</v>
      </c>
    </row>
    <row r="169" spans="1:11" x14ac:dyDescent="0.25">
      <c r="A169" s="74" t="s">
        <v>218</v>
      </c>
      <c r="B169" s="169" t="s">
        <v>57</v>
      </c>
      <c r="C169" s="169" t="s">
        <v>99</v>
      </c>
      <c r="D169" s="170" t="s">
        <v>80</v>
      </c>
      <c r="E169" s="169" t="s">
        <v>96</v>
      </c>
      <c r="F169" s="170">
        <v>9</v>
      </c>
      <c r="G169" s="169" t="s">
        <v>83</v>
      </c>
      <c r="H169" s="169" t="s">
        <v>84</v>
      </c>
      <c r="I169" s="170"/>
      <c r="J169" s="155">
        <f t="shared" si="9"/>
        <v>1468911.76</v>
      </c>
      <c r="K169" s="155">
        <f t="shared" si="9"/>
        <v>1424844.41</v>
      </c>
    </row>
    <row r="170" spans="1:11" ht="47.25" x14ac:dyDescent="0.25">
      <c r="A170" s="74" t="s">
        <v>270</v>
      </c>
      <c r="B170" s="169" t="s">
        <v>57</v>
      </c>
      <c r="C170" s="169" t="s">
        <v>99</v>
      </c>
      <c r="D170" s="170" t="s">
        <v>80</v>
      </c>
      <c r="E170" s="169" t="s">
        <v>96</v>
      </c>
      <c r="F170" s="170">
        <v>9</v>
      </c>
      <c r="G170" s="169" t="s">
        <v>83</v>
      </c>
      <c r="H170" s="169" t="s">
        <v>271</v>
      </c>
      <c r="I170" s="170"/>
      <c r="J170" s="155">
        <f t="shared" si="9"/>
        <v>1468911.76</v>
      </c>
      <c r="K170" s="155">
        <f t="shared" si="9"/>
        <v>1424844.41</v>
      </c>
    </row>
    <row r="171" spans="1:11" ht="47.25" x14ac:dyDescent="0.25">
      <c r="A171" s="74" t="s">
        <v>90</v>
      </c>
      <c r="B171" s="169" t="s">
        <v>57</v>
      </c>
      <c r="C171" s="169" t="s">
        <v>99</v>
      </c>
      <c r="D171" s="170" t="s">
        <v>80</v>
      </c>
      <c r="E171" s="169" t="s">
        <v>96</v>
      </c>
      <c r="F171" s="170">
        <v>9</v>
      </c>
      <c r="G171" s="169" t="s">
        <v>83</v>
      </c>
      <c r="H171" s="169" t="s">
        <v>271</v>
      </c>
      <c r="I171" s="170">
        <v>240</v>
      </c>
      <c r="J171" s="155">
        <v>1468911.76</v>
      </c>
      <c r="K171" s="155">
        <v>1424844.41</v>
      </c>
    </row>
    <row r="172" spans="1:11" x14ac:dyDescent="0.25">
      <c r="A172" s="73" t="s">
        <v>132</v>
      </c>
      <c r="B172" s="169" t="s">
        <v>57</v>
      </c>
      <c r="C172" s="169" t="s">
        <v>99</v>
      </c>
      <c r="D172" s="170" t="s">
        <v>87</v>
      </c>
      <c r="E172" s="169" t="s">
        <v>148</v>
      </c>
      <c r="F172" s="170"/>
      <c r="G172" s="169"/>
      <c r="H172" s="169"/>
      <c r="I172" s="170"/>
      <c r="J172" s="154">
        <f>J173+J198+J209</f>
        <v>33603076.200000003</v>
      </c>
      <c r="K172" s="154">
        <f>K173+K198+K209</f>
        <v>33897302.32</v>
      </c>
    </row>
    <row r="173" spans="1:11" ht="63" x14ac:dyDescent="0.25">
      <c r="A173" s="73" t="s">
        <v>241</v>
      </c>
      <c r="B173" s="169" t="s">
        <v>57</v>
      </c>
      <c r="C173" s="169" t="s">
        <v>99</v>
      </c>
      <c r="D173" s="169" t="s">
        <v>87</v>
      </c>
      <c r="E173" s="169" t="s">
        <v>87</v>
      </c>
      <c r="F173" s="170">
        <v>0</v>
      </c>
      <c r="G173" s="169" t="s">
        <v>83</v>
      </c>
      <c r="H173" s="169" t="s">
        <v>84</v>
      </c>
      <c r="I173" s="170"/>
      <c r="J173" s="155">
        <f>J174+J181</f>
        <v>33603076.200000003</v>
      </c>
      <c r="K173" s="155">
        <f>K174+K181</f>
        <v>33897302.32</v>
      </c>
    </row>
    <row r="174" spans="1:11" ht="31.5" x14ac:dyDescent="0.25">
      <c r="A174" s="74" t="s">
        <v>272</v>
      </c>
      <c r="B174" s="169" t="s">
        <v>57</v>
      </c>
      <c r="C174" s="169" t="s">
        <v>99</v>
      </c>
      <c r="D174" s="169" t="s">
        <v>87</v>
      </c>
      <c r="E174" s="169" t="s">
        <v>87</v>
      </c>
      <c r="F174" s="170">
        <v>2</v>
      </c>
      <c r="G174" s="169" t="s">
        <v>83</v>
      </c>
      <c r="H174" s="169" t="s">
        <v>84</v>
      </c>
      <c r="I174" s="170"/>
      <c r="J174" s="155">
        <f>J175+J177+J179</f>
        <v>8955050.0700000003</v>
      </c>
      <c r="K174" s="155">
        <f>K175+K177+K179</f>
        <v>9153926.3200000003</v>
      </c>
    </row>
    <row r="175" spans="1:11" hidden="1" x14ac:dyDescent="0.25">
      <c r="A175" s="74" t="s">
        <v>273</v>
      </c>
      <c r="B175" s="169" t="s">
        <v>57</v>
      </c>
      <c r="C175" s="169" t="s">
        <v>99</v>
      </c>
      <c r="D175" s="169" t="s">
        <v>87</v>
      </c>
      <c r="E175" s="169" t="s">
        <v>87</v>
      </c>
      <c r="F175" s="170">
        <v>2</v>
      </c>
      <c r="G175" s="169" t="s">
        <v>83</v>
      </c>
      <c r="H175" s="169" t="s">
        <v>266</v>
      </c>
      <c r="I175" s="170"/>
      <c r="J175" s="155">
        <f>J176</f>
        <v>0</v>
      </c>
      <c r="K175" s="155">
        <f>K176</f>
        <v>0</v>
      </c>
    </row>
    <row r="176" spans="1:11" hidden="1" x14ac:dyDescent="0.25">
      <c r="A176" s="74" t="s">
        <v>114</v>
      </c>
      <c r="B176" s="169" t="s">
        <v>57</v>
      </c>
      <c r="C176" s="169" t="s">
        <v>99</v>
      </c>
      <c r="D176" s="169" t="s">
        <v>87</v>
      </c>
      <c r="E176" s="169" t="s">
        <v>87</v>
      </c>
      <c r="F176" s="170">
        <v>2</v>
      </c>
      <c r="G176" s="169" t="s">
        <v>83</v>
      </c>
      <c r="H176" s="169" t="s">
        <v>266</v>
      </c>
      <c r="I176" s="170">
        <v>410</v>
      </c>
      <c r="J176" s="155"/>
      <c r="K176" s="155"/>
    </row>
    <row r="177" spans="1:11" ht="31.5" x14ac:dyDescent="0.25">
      <c r="A177" s="74" t="s">
        <v>274</v>
      </c>
      <c r="B177" s="169" t="s">
        <v>57</v>
      </c>
      <c r="C177" s="169" t="s">
        <v>99</v>
      </c>
      <c r="D177" s="169" t="s">
        <v>87</v>
      </c>
      <c r="E177" s="169" t="s">
        <v>87</v>
      </c>
      <c r="F177" s="170">
        <v>2</v>
      </c>
      <c r="G177" s="169" t="s">
        <v>83</v>
      </c>
      <c r="H177" s="169" t="s">
        <v>275</v>
      </c>
      <c r="I177" s="170"/>
      <c r="J177" s="155">
        <f>J178</f>
        <v>7955050.0700000003</v>
      </c>
      <c r="K177" s="155">
        <f>K178</f>
        <v>8153926.3200000003</v>
      </c>
    </row>
    <row r="178" spans="1:11" ht="47.25" x14ac:dyDescent="0.25">
      <c r="A178" s="74" t="s">
        <v>90</v>
      </c>
      <c r="B178" s="169" t="s">
        <v>57</v>
      </c>
      <c r="C178" s="169" t="s">
        <v>99</v>
      </c>
      <c r="D178" s="169" t="s">
        <v>87</v>
      </c>
      <c r="E178" s="169" t="s">
        <v>87</v>
      </c>
      <c r="F178" s="170">
        <v>2</v>
      </c>
      <c r="G178" s="169" t="s">
        <v>83</v>
      </c>
      <c r="H178" s="169" t="s">
        <v>275</v>
      </c>
      <c r="I178" s="170">
        <v>240</v>
      </c>
      <c r="J178" s="155">
        <v>7955050.0700000003</v>
      </c>
      <c r="K178" s="155">
        <v>8153926.3200000003</v>
      </c>
    </row>
    <row r="179" spans="1:11" ht="31.5" x14ac:dyDescent="0.25">
      <c r="A179" s="74" t="s">
        <v>276</v>
      </c>
      <c r="B179" s="169" t="s">
        <v>57</v>
      </c>
      <c r="C179" s="169" t="s">
        <v>99</v>
      </c>
      <c r="D179" s="169" t="s">
        <v>87</v>
      </c>
      <c r="E179" s="169" t="s">
        <v>87</v>
      </c>
      <c r="F179" s="170">
        <v>2</v>
      </c>
      <c r="G179" s="169" t="s">
        <v>83</v>
      </c>
      <c r="H179" s="169" t="s">
        <v>277</v>
      </c>
      <c r="I179" s="170"/>
      <c r="J179" s="155">
        <f>J180</f>
        <v>1000000</v>
      </c>
      <c r="K179" s="155">
        <f>K180</f>
        <v>1000000</v>
      </c>
    </row>
    <row r="180" spans="1:11" ht="47.25" x14ac:dyDescent="0.25">
      <c r="A180" s="74" t="s">
        <v>90</v>
      </c>
      <c r="B180" s="169" t="s">
        <v>57</v>
      </c>
      <c r="C180" s="169" t="s">
        <v>99</v>
      </c>
      <c r="D180" s="169" t="s">
        <v>87</v>
      </c>
      <c r="E180" s="169" t="s">
        <v>87</v>
      </c>
      <c r="F180" s="170">
        <v>2</v>
      </c>
      <c r="G180" s="169" t="s">
        <v>83</v>
      </c>
      <c r="H180" s="169" t="s">
        <v>277</v>
      </c>
      <c r="I180" s="170">
        <v>240</v>
      </c>
      <c r="J180" s="155">
        <v>1000000</v>
      </c>
      <c r="K180" s="155">
        <v>1000000</v>
      </c>
    </row>
    <row r="181" spans="1:11" ht="47.25" x14ac:dyDescent="0.25">
      <c r="A181" s="74" t="s">
        <v>278</v>
      </c>
      <c r="B181" s="169" t="s">
        <v>57</v>
      </c>
      <c r="C181" s="169" t="s">
        <v>99</v>
      </c>
      <c r="D181" s="169" t="s">
        <v>87</v>
      </c>
      <c r="E181" s="169" t="s">
        <v>87</v>
      </c>
      <c r="F181" s="170">
        <v>3</v>
      </c>
      <c r="G181" s="169" t="s">
        <v>83</v>
      </c>
      <c r="H181" s="169" t="s">
        <v>84</v>
      </c>
      <c r="I181" s="170"/>
      <c r="J181" s="155">
        <f>J182+J184+J186+J188+J190+J192+J194+J196</f>
        <v>24648026.130000003</v>
      </c>
      <c r="K181" s="155">
        <f>K182+K184+K186+K188+K190+K192+K194+K196</f>
        <v>24743376</v>
      </c>
    </row>
    <row r="182" spans="1:11" x14ac:dyDescent="0.25">
      <c r="A182" s="74" t="s">
        <v>279</v>
      </c>
      <c r="B182" s="169" t="s">
        <v>57</v>
      </c>
      <c r="C182" s="169" t="s">
        <v>99</v>
      </c>
      <c r="D182" s="169" t="s">
        <v>87</v>
      </c>
      <c r="E182" s="169" t="s">
        <v>87</v>
      </c>
      <c r="F182" s="170">
        <v>3</v>
      </c>
      <c r="G182" s="169" t="s">
        <v>83</v>
      </c>
      <c r="H182" s="169" t="s">
        <v>280</v>
      </c>
      <c r="I182" s="170"/>
      <c r="J182" s="155">
        <f>J183</f>
        <v>520000</v>
      </c>
      <c r="K182" s="155">
        <f>K183</f>
        <v>520000</v>
      </c>
    </row>
    <row r="183" spans="1:11" ht="47.25" x14ac:dyDescent="0.25">
      <c r="A183" s="74" t="s">
        <v>90</v>
      </c>
      <c r="B183" s="169" t="s">
        <v>57</v>
      </c>
      <c r="C183" s="169" t="s">
        <v>99</v>
      </c>
      <c r="D183" s="169" t="s">
        <v>87</v>
      </c>
      <c r="E183" s="169" t="s">
        <v>87</v>
      </c>
      <c r="F183" s="170">
        <v>3</v>
      </c>
      <c r="G183" s="169" t="s">
        <v>83</v>
      </c>
      <c r="H183" s="169" t="s">
        <v>280</v>
      </c>
      <c r="I183" s="170">
        <v>240</v>
      </c>
      <c r="J183" s="155">
        <v>520000</v>
      </c>
      <c r="K183" s="155">
        <v>520000</v>
      </c>
    </row>
    <row r="184" spans="1:11" x14ac:dyDescent="0.25">
      <c r="A184" s="74" t="s">
        <v>281</v>
      </c>
      <c r="B184" s="169" t="s">
        <v>57</v>
      </c>
      <c r="C184" s="169" t="s">
        <v>99</v>
      </c>
      <c r="D184" s="169" t="s">
        <v>87</v>
      </c>
      <c r="E184" s="169" t="s">
        <v>87</v>
      </c>
      <c r="F184" s="170">
        <v>3</v>
      </c>
      <c r="G184" s="169" t="s">
        <v>83</v>
      </c>
      <c r="H184" s="169" t="s">
        <v>282</v>
      </c>
      <c r="I184" s="170"/>
      <c r="J184" s="155">
        <f>J185</f>
        <v>600000</v>
      </c>
      <c r="K184" s="155">
        <f>K185</f>
        <v>600000</v>
      </c>
    </row>
    <row r="185" spans="1:11" ht="47.25" x14ac:dyDescent="0.25">
      <c r="A185" s="74" t="s">
        <v>90</v>
      </c>
      <c r="B185" s="169" t="s">
        <v>57</v>
      </c>
      <c r="C185" s="169" t="s">
        <v>99</v>
      </c>
      <c r="D185" s="169" t="s">
        <v>87</v>
      </c>
      <c r="E185" s="169" t="s">
        <v>87</v>
      </c>
      <c r="F185" s="170">
        <v>3</v>
      </c>
      <c r="G185" s="169" t="s">
        <v>83</v>
      </c>
      <c r="H185" s="169" t="s">
        <v>282</v>
      </c>
      <c r="I185" s="170">
        <v>240</v>
      </c>
      <c r="J185" s="155">
        <v>600000</v>
      </c>
      <c r="K185" s="155">
        <v>600000</v>
      </c>
    </row>
    <row r="186" spans="1:11" x14ac:dyDescent="0.25">
      <c r="A186" s="74" t="s">
        <v>283</v>
      </c>
      <c r="B186" s="169" t="s">
        <v>57</v>
      </c>
      <c r="C186" s="169" t="s">
        <v>99</v>
      </c>
      <c r="D186" s="169" t="s">
        <v>87</v>
      </c>
      <c r="E186" s="169" t="s">
        <v>87</v>
      </c>
      <c r="F186" s="170">
        <v>3</v>
      </c>
      <c r="G186" s="169" t="s">
        <v>83</v>
      </c>
      <c r="H186" s="170">
        <v>29220</v>
      </c>
      <c r="I186" s="170"/>
      <c r="J186" s="155">
        <f>J187</f>
        <v>1629545.98</v>
      </c>
      <c r="K186" s="155">
        <f>K187</f>
        <v>1682136.9</v>
      </c>
    </row>
    <row r="187" spans="1:11" ht="47.25" x14ac:dyDescent="0.25">
      <c r="A187" s="74" t="s">
        <v>90</v>
      </c>
      <c r="B187" s="169" t="s">
        <v>57</v>
      </c>
      <c r="C187" s="169" t="s">
        <v>99</v>
      </c>
      <c r="D187" s="169" t="s">
        <v>87</v>
      </c>
      <c r="E187" s="169" t="s">
        <v>87</v>
      </c>
      <c r="F187" s="170">
        <v>3</v>
      </c>
      <c r="G187" s="169" t="s">
        <v>83</v>
      </c>
      <c r="H187" s="170">
        <v>29220</v>
      </c>
      <c r="I187" s="170">
        <v>240</v>
      </c>
      <c r="J187" s="155">
        <f>2629545.98-1000000</f>
        <v>1629545.98</v>
      </c>
      <c r="K187" s="155">
        <f>2682136.9-1000000</f>
        <v>1682136.9</v>
      </c>
    </row>
    <row r="188" spans="1:11" x14ac:dyDescent="0.25">
      <c r="A188" s="74" t="s">
        <v>284</v>
      </c>
      <c r="B188" s="170">
        <v>871</v>
      </c>
      <c r="C188" s="169" t="s">
        <v>99</v>
      </c>
      <c r="D188" s="169" t="s">
        <v>87</v>
      </c>
      <c r="E188" s="169" t="s">
        <v>87</v>
      </c>
      <c r="F188" s="170">
        <v>3</v>
      </c>
      <c r="G188" s="169" t="s">
        <v>83</v>
      </c>
      <c r="H188" s="169" t="s">
        <v>285</v>
      </c>
      <c r="I188" s="170"/>
      <c r="J188" s="155">
        <f>J189</f>
        <v>12898480.15</v>
      </c>
      <c r="K188" s="155">
        <f>K189</f>
        <v>12941239.1</v>
      </c>
    </row>
    <row r="189" spans="1:11" ht="47.25" x14ac:dyDescent="0.25">
      <c r="A189" s="74" t="s">
        <v>90</v>
      </c>
      <c r="B189" s="170">
        <v>871</v>
      </c>
      <c r="C189" s="169" t="s">
        <v>99</v>
      </c>
      <c r="D189" s="169" t="s">
        <v>87</v>
      </c>
      <c r="E189" s="169" t="s">
        <v>87</v>
      </c>
      <c r="F189" s="170">
        <v>3</v>
      </c>
      <c r="G189" s="169" t="s">
        <v>83</v>
      </c>
      <c r="H189" s="169" t="s">
        <v>285</v>
      </c>
      <c r="I189" s="170">
        <v>240</v>
      </c>
      <c r="J189" s="155">
        <f>22354307.77-4396216.24-5000000-59611.38</f>
        <v>12898480.15</v>
      </c>
      <c r="K189" s="155">
        <f>18086068.18-1728935.41-3000000-415893.67</f>
        <v>12941239.1</v>
      </c>
    </row>
    <row r="190" spans="1:11" ht="31.5" hidden="1" customHeight="1" x14ac:dyDescent="0.25">
      <c r="A190" s="74" t="s">
        <v>286</v>
      </c>
      <c r="B190" s="170">
        <v>871</v>
      </c>
      <c r="C190" s="169" t="s">
        <v>99</v>
      </c>
      <c r="D190" s="169" t="s">
        <v>87</v>
      </c>
      <c r="E190" s="169" t="s">
        <v>87</v>
      </c>
      <c r="F190" s="170">
        <v>3</v>
      </c>
      <c r="G190" s="169" t="s">
        <v>83</v>
      </c>
      <c r="H190" s="170">
        <v>29490</v>
      </c>
      <c r="I190" s="170"/>
      <c r="J190" s="155">
        <f>J191</f>
        <v>0</v>
      </c>
      <c r="K190" s="155">
        <f>K191</f>
        <v>0</v>
      </c>
    </row>
    <row r="191" spans="1:11" ht="47.25" hidden="1" customHeight="1" x14ac:dyDescent="0.25">
      <c r="A191" s="74" t="s">
        <v>90</v>
      </c>
      <c r="B191" s="170">
        <v>871</v>
      </c>
      <c r="C191" s="169" t="s">
        <v>99</v>
      </c>
      <c r="D191" s="169" t="s">
        <v>87</v>
      </c>
      <c r="E191" s="169" t="s">
        <v>87</v>
      </c>
      <c r="F191" s="170">
        <v>3</v>
      </c>
      <c r="G191" s="169" t="s">
        <v>83</v>
      </c>
      <c r="H191" s="170">
        <v>29490</v>
      </c>
      <c r="I191" s="170">
        <v>240</v>
      </c>
      <c r="J191" s="155"/>
      <c r="K191" s="155"/>
    </row>
    <row r="192" spans="1:11" x14ac:dyDescent="0.25">
      <c r="A192" s="74" t="s">
        <v>287</v>
      </c>
      <c r="B192" s="170">
        <v>871</v>
      </c>
      <c r="C192" s="169" t="s">
        <v>99</v>
      </c>
      <c r="D192" s="169" t="s">
        <v>87</v>
      </c>
      <c r="E192" s="169" t="s">
        <v>87</v>
      </c>
      <c r="F192" s="170">
        <v>3</v>
      </c>
      <c r="G192" s="169" t="s">
        <v>83</v>
      </c>
      <c r="H192" s="169" t="s">
        <v>288</v>
      </c>
      <c r="I192" s="170"/>
      <c r="J192" s="155">
        <f>J193</f>
        <v>8000000</v>
      </c>
      <c r="K192" s="155">
        <f>K193</f>
        <v>8000000</v>
      </c>
    </row>
    <row r="193" spans="1:11" ht="47.25" x14ac:dyDescent="0.25">
      <c r="A193" s="74" t="s">
        <v>90</v>
      </c>
      <c r="B193" s="170">
        <v>871</v>
      </c>
      <c r="C193" s="169" t="s">
        <v>99</v>
      </c>
      <c r="D193" s="169" t="s">
        <v>87</v>
      </c>
      <c r="E193" s="169" t="s">
        <v>87</v>
      </c>
      <c r="F193" s="170">
        <v>3</v>
      </c>
      <c r="G193" s="169" t="s">
        <v>83</v>
      </c>
      <c r="H193" s="169" t="s">
        <v>288</v>
      </c>
      <c r="I193" s="170">
        <v>240</v>
      </c>
      <c r="J193" s="155">
        <v>8000000</v>
      </c>
      <c r="K193" s="155">
        <f>16000000-8000000</f>
        <v>8000000</v>
      </c>
    </row>
    <row r="194" spans="1:11" ht="31.5" hidden="1" x14ac:dyDescent="0.25">
      <c r="A194" s="74" t="s">
        <v>289</v>
      </c>
      <c r="B194" s="170">
        <v>871</v>
      </c>
      <c r="C194" s="169" t="s">
        <v>99</v>
      </c>
      <c r="D194" s="169" t="s">
        <v>87</v>
      </c>
      <c r="E194" s="169" t="s">
        <v>87</v>
      </c>
      <c r="F194" s="170">
        <v>3</v>
      </c>
      <c r="G194" s="169" t="s">
        <v>83</v>
      </c>
      <c r="H194" s="169" t="s">
        <v>290</v>
      </c>
      <c r="I194" s="170"/>
      <c r="J194" s="155">
        <f>J195</f>
        <v>0</v>
      </c>
      <c r="K194" s="155">
        <f>K195</f>
        <v>0</v>
      </c>
    </row>
    <row r="195" spans="1:11" ht="47.25" hidden="1" x14ac:dyDescent="0.25">
      <c r="A195" s="74" t="s">
        <v>90</v>
      </c>
      <c r="B195" s="170">
        <v>871</v>
      </c>
      <c r="C195" s="169" t="s">
        <v>99</v>
      </c>
      <c r="D195" s="169" t="s">
        <v>87</v>
      </c>
      <c r="E195" s="169" t="s">
        <v>87</v>
      </c>
      <c r="F195" s="170">
        <v>3</v>
      </c>
      <c r="G195" s="169" t="s">
        <v>83</v>
      </c>
      <c r="H195" s="169" t="s">
        <v>290</v>
      </c>
      <c r="I195" s="170">
        <v>240</v>
      </c>
      <c r="J195" s="155">
        <v>0</v>
      </c>
      <c r="K195" s="155">
        <v>0</v>
      </c>
    </row>
    <row r="196" spans="1:11" x14ac:dyDescent="0.25">
      <c r="A196" s="74" t="s">
        <v>291</v>
      </c>
      <c r="B196" s="170">
        <v>871</v>
      </c>
      <c r="C196" s="169" t="s">
        <v>99</v>
      </c>
      <c r="D196" s="169" t="s">
        <v>87</v>
      </c>
      <c r="E196" s="169" t="s">
        <v>87</v>
      </c>
      <c r="F196" s="170">
        <v>3</v>
      </c>
      <c r="G196" s="169" t="s">
        <v>83</v>
      </c>
      <c r="H196" s="169" t="s">
        <v>292</v>
      </c>
      <c r="I196" s="170"/>
      <c r="J196" s="155">
        <f>J197</f>
        <v>1000000</v>
      </c>
      <c r="K196" s="155">
        <f>K197</f>
        <v>1000000</v>
      </c>
    </row>
    <row r="197" spans="1:11" ht="47.25" x14ac:dyDescent="0.25">
      <c r="A197" s="74" t="s">
        <v>90</v>
      </c>
      <c r="B197" s="170">
        <v>871</v>
      </c>
      <c r="C197" s="169" t="s">
        <v>99</v>
      </c>
      <c r="D197" s="169" t="s">
        <v>87</v>
      </c>
      <c r="E197" s="169" t="s">
        <v>87</v>
      </c>
      <c r="F197" s="170">
        <v>3</v>
      </c>
      <c r="G197" s="169" t="s">
        <v>83</v>
      </c>
      <c r="H197" s="169" t="s">
        <v>292</v>
      </c>
      <c r="I197" s="170">
        <v>240</v>
      </c>
      <c r="J197" s="155">
        <v>1000000</v>
      </c>
      <c r="K197" s="155">
        <v>1000000</v>
      </c>
    </row>
    <row r="198" spans="1:11" ht="63" hidden="1" x14ac:dyDescent="0.25">
      <c r="A198" s="74" t="s">
        <v>341</v>
      </c>
      <c r="B198" s="170">
        <v>871</v>
      </c>
      <c r="C198" s="169" t="s">
        <v>99</v>
      </c>
      <c r="D198" s="169" t="s">
        <v>87</v>
      </c>
      <c r="E198" s="169" t="s">
        <v>123</v>
      </c>
      <c r="F198" s="170">
        <v>0</v>
      </c>
      <c r="G198" s="169" t="s">
        <v>83</v>
      </c>
      <c r="H198" s="169" t="s">
        <v>84</v>
      </c>
      <c r="I198" s="170"/>
      <c r="J198" s="155">
        <f>J199</f>
        <v>0</v>
      </c>
      <c r="K198" s="155">
        <f>K199</f>
        <v>0</v>
      </c>
    </row>
    <row r="199" spans="1:11" ht="63" hidden="1" x14ac:dyDescent="0.25">
      <c r="A199" s="74" t="s">
        <v>342</v>
      </c>
      <c r="B199" s="170">
        <v>871</v>
      </c>
      <c r="C199" s="169" t="s">
        <v>99</v>
      </c>
      <c r="D199" s="169" t="s">
        <v>87</v>
      </c>
      <c r="E199" s="169" t="s">
        <v>123</v>
      </c>
      <c r="F199" s="170">
        <v>1</v>
      </c>
      <c r="G199" s="169" t="s">
        <v>83</v>
      </c>
      <c r="H199" s="169" t="s">
        <v>84</v>
      </c>
      <c r="I199" s="170"/>
      <c r="J199" s="155">
        <f>J200+J203+J206</f>
        <v>0</v>
      </c>
      <c r="K199" s="155">
        <f>K200+K203+K206</f>
        <v>0</v>
      </c>
    </row>
    <row r="200" spans="1:11" ht="31.5" hidden="1" x14ac:dyDescent="0.25">
      <c r="A200" s="74" t="s">
        <v>295</v>
      </c>
      <c r="B200" s="170">
        <v>871</v>
      </c>
      <c r="C200" s="169" t="s">
        <v>99</v>
      </c>
      <c r="D200" s="169" t="s">
        <v>87</v>
      </c>
      <c r="E200" s="169" t="s">
        <v>123</v>
      </c>
      <c r="F200" s="170">
        <v>1</v>
      </c>
      <c r="G200" s="169" t="s">
        <v>80</v>
      </c>
      <c r="H200" s="169" t="s">
        <v>84</v>
      </c>
      <c r="I200" s="170"/>
      <c r="J200" s="155">
        <f>J201</f>
        <v>0</v>
      </c>
      <c r="K200" s="155">
        <f>K201</f>
        <v>0</v>
      </c>
    </row>
    <row r="201" spans="1:11" ht="110.25" hidden="1" x14ac:dyDescent="0.25">
      <c r="A201" s="74" t="s">
        <v>358</v>
      </c>
      <c r="B201" s="170">
        <v>871</v>
      </c>
      <c r="C201" s="169" t="s">
        <v>99</v>
      </c>
      <c r="D201" s="169" t="s">
        <v>87</v>
      </c>
      <c r="E201" s="169" t="s">
        <v>123</v>
      </c>
      <c r="F201" s="170">
        <v>1</v>
      </c>
      <c r="G201" s="169" t="s">
        <v>80</v>
      </c>
      <c r="H201" s="169" t="s">
        <v>297</v>
      </c>
      <c r="I201" s="170"/>
      <c r="J201" s="155">
        <f>J202</f>
        <v>0</v>
      </c>
      <c r="K201" s="155">
        <f>K202</f>
        <v>0</v>
      </c>
    </row>
    <row r="202" spans="1:11" ht="47.25" hidden="1" x14ac:dyDescent="0.25">
      <c r="A202" s="74" t="s">
        <v>90</v>
      </c>
      <c r="B202" s="170">
        <v>871</v>
      </c>
      <c r="C202" s="169" t="s">
        <v>99</v>
      </c>
      <c r="D202" s="169" t="s">
        <v>87</v>
      </c>
      <c r="E202" s="169" t="s">
        <v>123</v>
      </c>
      <c r="F202" s="170">
        <v>1</v>
      </c>
      <c r="G202" s="169" t="s">
        <v>80</v>
      </c>
      <c r="H202" s="169" t="s">
        <v>297</v>
      </c>
      <c r="I202" s="170">
        <v>240</v>
      </c>
      <c r="J202" s="155"/>
      <c r="K202" s="155"/>
    </row>
    <row r="203" spans="1:11" ht="31.5" hidden="1" x14ac:dyDescent="0.25">
      <c r="A203" s="74" t="s">
        <v>298</v>
      </c>
      <c r="B203" s="170">
        <v>871</v>
      </c>
      <c r="C203" s="169" t="s">
        <v>99</v>
      </c>
      <c r="D203" s="169" t="s">
        <v>87</v>
      </c>
      <c r="E203" s="169" t="s">
        <v>123</v>
      </c>
      <c r="F203" s="170">
        <v>1</v>
      </c>
      <c r="G203" s="169" t="s">
        <v>81</v>
      </c>
      <c r="H203" s="169" t="s">
        <v>84</v>
      </c>
      <c r="I203" s="170"/>
      <c r="J203" s="155">
        <f>J204</f>
        <v>0</v>
      </c>
      <c r="K203" s="155">
        <f>K204</f>
        <v>0</v>
      </c>
    </row>
    <row r="204" spans="1:11" ht="110.25" hidden="1" x14ac:dyDescent="0.25">
      <c r="A204" s="74" t="s">
        <v>296</v>
      </c>
      <c r="B204" s="170">
        <v>871</v>
      </c>
      <c r="C204" s="169" t="s">
        <v>99</v>
      </c>
      <c r="D204" s="169" t="s">
        <v>87</v>
      </c>
      <c r="E204" s="169" t="s">
        <v>123</v>
      </c>
      <c r="F204" s="170">
        <v>1</v>
      </c>
      <c r="G204" s="169" t="s">
        <v>81</v>
      </c>
      <c r="H204" s="169" t="s">
        <v>297</v>
      </c>
      <c r="I204" s="170"/>
      <c r="J204" s="155">
        <f>J205</f>
        <v>0</v>
      </c>
      <c r="K204" s="155">
        <f>K205</f>
        <v>0</v>
      </c>
    </row>
    <row r="205" spans="1:11" ht="47.25" hidden="1" x14ac:dyDescent="0.25">
      <c r="A205" s="74" t="s">
        <v>90</v>
      </c>
      <c r="B205" s="170">
        <v>871</v>
      </c>
      <c r="C205" s="169" t="s">
        <v>99</v>
      </c>
      <c r="D205" s="169" t="s">
        <v>87</v>
      </c>
      <c r="E205" s="169" t="s">
        <v>123</v>
      </c>
      <c r="F205" s="170">
        <v>1</v>
      </c>
      <c r="G205" s="169" t="s">
        <v>81</v>
      </c>
      <c r="H205" s="169" t="s">
        <v>297</v>
      </c>
      <c r="I205" s="170">
        <v>240</v>
      </c>
      <c r="J205" s="155"/>
      <c r="K205" s="155"/>
    </row>
    <row r="206" spans="1:11" ht="126" hidden="1" customHeight="1" x14ac:dyDescent="0.25">
      <c r="A206" s="74" t="s">
        <v>299</v>
      </c>
      <c r="B206" s="170">
        <v>871</v>
      </c>
      <c r="C206" s="169" t="s">
        <v>99</v>
      </c>
      <c r="D206" s="169" t="s">
        <v>87</v>
      </c>
      <c r="E206" s="169" t="s">
        <v>123</v>
      </c>
      <c r="F206" s="170">
        <v>1</v>
      </c>
      <c r="G206" s="169" t="s">
        <v>133</v>
      </c>
      <c r="H206" s="169" t="s">
        <v>84</v>
      </c>
      <c r="I206" s="170"/>
      <c r="J206" s="155">
        <f>J207</f>
        <v>0</v>
      </c>
      <c r="K206" s="155">
        <f>K207</f>
        <v>0</v>
      </c>
    </row>
    <row r="207" spans="1:11" ht="110.25" hidden="1" customHeight="1" x14ac:dyDescent="0.25">
      <c r="A207" s="74" t="s">
        <v>296</v>
      </c>
      <c r="B207" s="170">
        <v>871</v>
      </c>
      <c r="C207" s="169" t="s">
        <v>99</v>
      </c>
      <c r="D207" s="169" t="s">
        <v>87</v>
      </c>
      <c r="E207" s="169" t="s">
        <v>123</v>
      </c>
      <c r="F207" s="170">
        <v>1</v>
      </c>
      <c r="G207" s="169" t="s">
        <v>133</v>
      </c>
      <c r="H207" s="169" t="s">
        <v>134</v>
      </c>
      <c r="I207" s="170"/>
      <c r="J207" s="155">
        <f>J208</f>
        <v>0</v>
      </c>
      <c r="K207" s="155">
        <f>K208</f>
        <v>0</v>
      </c>
    </row>
    <row r="208" spans="1:11" ht="15.75" hidden="1" customHeight="1" x14ac:dyDescent="0.25">
      <c r="A208" s="78" t="s">
        <v>171</v>
      </c>
      <c r="B208" s="170">
        <v>871</v>
      </c>
      <c r="C208" s="169" t="s">
        <v>99</v>
      </c>
      <c r="D208" s="169" t="s">
        <v>87</v>
      </c>
      <c r="E208" s="169" t="s">
        <v>123</v>
      </c>
      <c r="F208" s="170">
        <v>1</v>
      </c>
      <c r="G208" s="169" t="s">
        <v>133</v>
      </c>
      <c r="H208" s="169" t="s">
        <v>134</v>
      </c>
      <c r="I208" s="170">
        <v>540</v>
      </c>
      <c r="J208" s="155">
        <v>0</v>
      </c>
      <c r="K208" s="155">
        <v>0</v>
      </c>
    </row>
    <row r="209" spans="1:11" ht="15.75" hidden="1" customHeight="1" x14ac:dyDescent="0.25">
      <c r="A209" s="74" t="s">
        <v>171</v>
      </c>
      <c r="B209" s="215" t="s">
        <v>57</v>
      </c>
      <c r="C209" s="215" t="s">
        <v>99</v>
      </c>
      <c r="D209" s="215" t="s">
        <v>87</v>
      </c>
      <c r="E209" s="215" t="s">
        <v>168</v>
      </c>
      <c r="F209" s="215" t="s">
        <v>82</v>
      </c>
      <c r="G209" s="215" t="s">
        <v>83</v>
      </c>
      <c r="H209" s="215" t="s">
        <v>84</v>
      </c>
      <c r="I209" s="216"/>
      <c r="J209" s="155">
        <f t="shared" ref="J209:K211" si="10">J210</f>
        <v>0</v>
      </c>
      <c r="K209" s="155">
        <f t="shared" si="10"/>
        <v>0</v>
      </c>
    </row>
    <row r="210" spans="1:11" ht="15.75" hidden="1" customHeight="1" x14ac:dyDescent="0.25">
      <c r="A210" s="74" t="s">
        <v>166</v>
      </c>
      <c r="B210" s="215" t="s">
        <v>57</v>
      </c>
      <c r="C210" s="215" t="s">
        <v>99</v>
      </c>
      <c r="D210" s="215" t="s">
        <v>87</v>
      </c>
      <c r="E210" s="215" t="s">
        <v>168</v>
      </c>
      <c r="F210" s="215" t="s">
        <v>88</v>
      </c>
      <c r="G210" s="215" t="s">
        <v>83</v>
      </c>
      <c r="H210" s="215" t="s">
        <v>84</v>
      </c>
      <c r="I210" s="216"/>
      <c r="J210" s="155">
        <f t="shared" si="10"/>
        <v>0</v>
      </c>
      <c r="K210" s="155">
        <f t="shared" si="10"/>
        <v>0</v>
      </c>
    </row>
    <row r="211" spans="1:11" ht="15.75" hidden="1" customHeight="1" x14ac:dyDescent="0.25">
      <c r="A211" s="74" t="s">
        <v>475</v>
      </c>
      <c r="B211" s="215" t="s">
        <v>57</v>
      </c>
      <c r="C211" s="215" t="s">
        <v>99</v>
      </c>
      <c r="D211" s="215" t="s">
        <v>87</v>
      </c>
      <c r="E211" s="215">
        <v>97</v>
      </c>
      <c r="F211" s="216">
        <v>2</v>
      </c>
      <c r="G211" s="215" t="s">
        <v>83</v>
      </c>
      <c r="H211" s="216">
        <v>85200</v>
      </c>
      <c r="I211" s="215"/>
      <c r="J211" s="155">
        <f t="shared" si="10"/>
        <v>0</v>
      </c>
      <c r="K211" s="155">
        <f t="shared" si="10"/>
        <v>0</v>
      </c>
    </row>
    <row r="212" spans="1:11" ht="15.75" hidden="1" customHeight="1" x14ac:dyDescent="0.25">
      <c r="A212" s="77" t="s">
        <v>171</v>
      </c>
      <c r="B212" s="215" t="s">
        <v>57</v>
      </c>
      <c r="C212" s="215" t="s">
        <v>99</v>
      </c>
      <c r="D212" s="215" t="s">
        <v>87</v>
      </c>
      <c r="E212" s="215">
        <v>97</v>
      </c>
      <c r="F212" s="216">
        <v>2</v>
      </c>
      <c r="G212" s="215" t="s">
        <v>83</v>
      </c>
      <c r="H212" s="216">
        <v>85200</v>
      </c>
      <c r="I212" s="215" t="s">
        <v>476</v>
      </c>
      <c r="J212" s="155">
        <v>0</v>
      </c>
      <c r="K212" s="155">
        <v>0</v>
      </c>
    </row>
    <row r="213" spans="1:11" ht="31.5" x14ac:dyDescent="0.25">
      <c r="A213" s="74" t="s">
        <v>300</v>
      </c>
      <c r="B213" s="170">
        <v>871</v>
      </c>
      <c r="C213" s="169" t="s">
        <v>99</v>
      </c>
      <c r="D213" s="169" t="s">
        <v>99</v>
      </c>
      <c r="E213" s="169" t="s">
        <v>83</v>
      </c>
      <c r="F213" s="170">
        <v>0</v>
      </c>
      <c r="G213" s="169" t="s">
        <v>83</v>
      </c>
      <c r="H213" s="169" t="s">
        <v>84</v>
      </c>
      <c r="I213" s="170"/>
      <c r="J213" s="155">
        <f>J214+J220</f>
        <v>25388022.640000001</v>
      </c>
      <c r="K213" s="155">
        <f>K214+K220</f>
        <v>26496061.210000001</v>
      </c>
    </row>
    <row r="214" spans="1:11" ht="63" x14ac:dyDescent="0.25">
      <c r="A214" s="73" t="s">
        <v>241</v>
      </c>
      <c r="B214" s="170">
        <v>871</v>
      </c>
      <c r="C214" s="169" t="s">
        <v>99</v>
      </c>
      <c r="D214" s="169" t="s">
        <v>99</v>
      </c>
      <c r="E214" s="169" t="s">
        <v>87</v>
      </c>
      <c r="F214" s="170">
        <v>0</v>
      </c>
      <c r="G214" s="169" t="s">
        <v>83</v>
      </c>
      <c r="H214" s="169" t="s">
        <v>84</v>
      </c>
      <c r="I214" s="170"/>
      <c r="J214" s="155">
        <f>J215</f>
        <v>24700022.640000001</v>
      </c>
      <c r="K214" s="155">
        <f>K215</f>
        <v>25808061.210000001</v>
      </c>
    </row>
    <row r="215" spans="1:11" x14ac:dyDescent="0.25">
      <c r="A215" s="74" t="s">
        <v>301</v>
      </c>
      <c r="B215" s="170">
        <v>871</v>
      </c>
      <c r="C215" s="169" t="s">
        <v>99</v>
      </c>
      <c r="D215" s="169" t="s">
        <v>99</v>
      </c>
      <c r="E215" s="169" t="s">
        <v>87</v>
      </c>
      <c r="F215" s="170">
        <v>4</v>
      </c>
      <c r="G215" s="169" t="s">
        <v>83</v>
      </c>
      <c r="H215" s="169" t="s">
        <v>84</v>
      </c>
      <c r="I215" s="170"/>
      <c r="J215" s="155">
        <f>J216</f>
        <v>24700022.640000001</v>
      </c>
      <c r="K215" s="155">
        <f>K216</f>
        <v>25808061.210000001</v>
      </c>
    </row>
    <row r="216" spans="1:11" ht="31.5" x14ac:dyDescent="0.25">
      <c r="A216" s="74" t="s">
        <v>302</v>
      </c>
      <c r="B216" s="170">
        <v>871</v>
      </c>
      <c r="C216" s="169" t="s">
        <v>99</v>
      </c>
      <c r="D216" s="169" t="s">
        <v>99</v>
      </c>
      <c r="E216" s="169" t="s">
        <v>87</v>
      </c>
      <c r="F216" s="170">
        <v>4</v>
      </c>
      <c r="G216" s="169" t="s">
        <v>83</v>
      </c>
      <c r="H216" s="169" t="s">
        <v>303</v>
      </c>
      <c r="I216" s="170"/>
      <c r="J216" s="155">
        <f>SUM(J217:J219)</f>
        <v>24700022.640000001</v>
      </c>
      <c r="K216" s="155">
        <f>SUM(K217:K219)</f>
        <v>25808061.210000001</v>
      </c>
    </row>
    <row r="217" spans="1:11" ht="31.5" x14ac:dyDescent="0.25">
      <c r="A217" s="73" t="s">
        <v>304</v>
      </c>
      <c r="B217" s="170">
        <v>871</v>
      </c>
      <c r="C217" s="169" t="s">
        <v>99</v>
      </c>
      <c r="D217" s="169" t="s">
        <v>99</v>
      </c>
      <c r="E217" s="169" t="s">
        <v>87</v>
      </c>
      <c r="F217" s="170">
        <v>4</v>
      </c>
      <c r="G217" s="169" t="s">
        <v>83</v>
      </c>
      <c r="H217" s="169" t="s">
        <v>303</v>
      </c>
      <c r="I217" s="170">
        <v>110</v>
      </c>
      <c r="J217" s="155">
        <f>25506577.37-5000000</f>
        <v>20506577.370000001</v>
      </c>
      <c r="K217" s="155">
        <f>26526542.93-5000000</f>
        <v>21526542.93</v>
      </c>
    </row>
    <row r="218" spans="1:11" ht="47.25" x14ac:dyDescent="0.25">
      <c r="A218" s="74" t="s">
        <v>90</v>
      </c>
      <c r="B218" s="170">
        <v>871</v>
      </c>
      <c r="C218" s="169" t="s">
        <v>99</v>
      </c>
      <c r="D218" s="169" t="s">
        <v>99</v>
      </c>
      <c r="E218" s="169" t="s">
        <v>87</v>
      </c>
      <c r="F218" s="170">
        <v>4</v>
      </c>
      <c r="G218" s="169" t="s">
        <v>83</v>
      </c>
      <c r="H218" s="169" t="s">
        <v>303</v>
      </c>
      <c r="I218" s="170">
        <v>240</v>
      </c>
      <c r="J218" s="155">
        <v>4143445.27</v>
      </c>
      <c r="K218" s="155">
        <v>4231518.28</v>
      </c>
    </row>
    <row r="219" spans="1:11" x14ac:dyDescent="0.25">
      <c r="A219" s="73" t="s">
        <v>92</v>
      </c>
      <c r="B219" s="170">
        <v>871</v>
      </c>
      <c r="C219" s="169" t="s">
        <v>99</v>
      </c>
      <c r="D219" s="169" t="s">
        <v>99</v>
      </c>
      <c r="E219" s="169" t="s">
        <v>87</v>
      </c>
      <c r="F219" s="170">
        <v>4</v>
      </c>
      <c r="G219" s="169" t="s">
        <v>83</v>
      </c>
      <c r="H219" s="169" t="s">
        <v>303</v>
      </c>
      <c r="I219" s="170">
        <v>850</v>
      </c>
      <c r="J219" s="155">
        <v>50000</v>
      </c>
      <c r="K219" s="155">
        <v>50000</v>
      </c>
    </row>
    <row r="220" spans="1:11" ht="63" x14ac:dyDescent="0.25">
      <c r="A220" s="73" t="s">
        <v>193</v>
      </c>
      <c r="B220" s="170">
        <v>871</v>
      </c>
      <c r="C220" s="169" t="s">
        <v>99</v>
      </c>
      <c r="D220" s="169" t="s">
        <v>99</v>
      </c>
      <c r="E220" s="169" t="s">
        <v>102</v>
      </c>
      <c r="F220" s="170">
        <v>0</v>
      </c>
      <c r="G220" s="169" t="s">
        <v>83</v>
      </c>
      <c r="H220" s="169" t="s">
        <v>84</v>
      </c>
      <c r="I220" s="170"/>
      <c r="J220" s="155">
        <f>J221</f>
        <v>688000</v>
      </c>
      <c r="K220" s="155">
        <f>K221</f>
        <v>688000</v>
      </c>
    </row>
    <row r="221" spans="1:11" ht="31.5" x14ac:dyDescent="0.25">
      <c r="A221" s="73" t="s">
        <v>305</v>
      </c>
      <c r="B221" s="169" t="s">
        <v>57</v>
      </c>
      <c r="C221" s="169" t="s">
        <v>99</v>
      </c>
      <c r="D221" s="169" t="s">
        <v>99</v>
      </c>
      <c r="E221" s="169" t="s">
        <v>102</v>
      </c>
      <c r="F221" s="170">
        <v>2</v>
      </c>
      <c r="G221" s="169" t="s">
        <v>83</v>
      </c>
      <c r="H221" s="169" t="s">
        <v>84</v>
      </c>
      <c r="I221" s="170"/>
      <c r="J221" s="155">
        <f>J222+J225</f>
        <v>688000</v>
      </c>
      <c r="K221" s="155">
        <f>K222+K225</f>
        <v>688000</v>
      </c>
    </row>
    <row r="222" spans="1:11" x14ac:dyDescent="0.25">
      <c r="A222" s="73" t="s">
        <v>195</v>
      </c>
      <c r="B222" s="169" t="s">
        <v>57</v>
      </c>
      <c r="C222" s="169" t="s">
        <v>99</v>
      </c>
      <c r="D222" s="169" t="s">
        <v>99</v>
      </c>
      <c r="E222" s="169" t="s">
        <v>102</v>
      </c>
      <c r="F222" s="170">
        <v>2</v>
      </c>
      <c r="G222" s="169" t="s">
        <v>80</v>
      </c>
      <c r="H222" s="169" t="s">
        <v>84</v>
      </c>
      <c r="I222" s="170"/>
      <c r="J222" s="155">
        <f>J223</f>
        <v>150000</v>
      </c>
      <c r="K222" s="155">
        <f>K223</f>
        <v>150000</v>
      </c>
    </row>
    <row r="223" spans="1:11" ht="47.25" x14ac:dyDescent="0.25">
      <c r="A223" s="74" t="s">
        <v>196</v>
      </c>
      <c r="B223" s="169" t="s">
        <v>57</v>
      </c>
      <c r="C223" s="169" t="s">
        <v>99</v>
      </c>
      <c r="D223" s="169" t="s">
        <v>99</v>
      </c>
      <c r="E223" s="169" t="s">
        <v>102</v>
      </c>
      <c r="F223" s="169" t="s">
        <v>88</v>
      </c>
      <c r="G223" s="169" t="s">
        <v>80</v>
      </c>
      <c r="H223" s="169" t="s">
        <v>197</v>
      </c>
      <c r="I223" s="169"/>
      <c r="J223" s="155">
        <f>J224</f>
        <v>150000</v>
      </c>
      <c r="K223" s="155">
        <f>K224</f>
        <v>150000</v>
      </c>
    </row>
    <row r="224" spans="1:11" ht="47.25" x14ac:dyDescent="0.25">
      <c r="A224" s="74" t="s">
        <v>90</v>
      </c>
      <c r="B224" s="169" t="s">
        <v>57</v>
      </c>
      <c r="C224" s="169" t="s">
        <v>99</v>
      </c>
      <c r="D224" s="169" t="s">
        <v>99</v>
      </c>
      <c r="E224" s="169" t="s">
        <v>102</v>
      </c>
      <c r="F224" s="169" t="s">
        <v>88</v>
      </c>
      <c r="G224" s="169" t="s">
        <v>80</v>
      </c>
      <c r="H224" s="169" t="s">
        <v>197</v>
      </c>
      <c r="I224" s="169" t="s">
        <v>91</v>
      </c>
      <c r="J224" s="155">
        <v>150000</v>
      </c>
      <c r="K224" s="155">
        <v>150000</v>
      </c>
    </row>
    <row r="225" spans="1:11" x14ac:dyDescent="0.25">
      <c r="A225" s="73" t="s">
        <v>306</v>
      </c>
      <c r="B225" s="169" t="s">
        <v>57</v>
      </c>
      <c r="C225" s="169" t="s">
        <v>99</v>
      </c>
      <c r="D225" s="169" t="s">
        <v>99</v>
      </c>
      <c r="E225" s="169" t="s">
        <v>102</v>
      </c>
      <c r="F225" s="170">
        <v>2</v>
      </c>
      <c r="G225" s="169" t="s">
        <v>81</v>
      </c>
      <c r="H225" s="169"/>
      <c r="I225" s="170"/>
      <c r="J225" s="155">
        <f>J226</f>
        <v>538000</v>
      </c>
      <c r="K225" s="155">
        <f>K226</f>
        <v>538000</v>
      </c>
    </row>
    <row r="226" spans="1:11" ht="47.25" x14ac:dyDescent="0.25">
      <c r="A226" s="74" t="s">
        <v>196</v>
      </c>
      <c r="B226" s="169" t="s">
        <v>57</v>
      </c>
      <c r="C226" s="169" t="s">
        <v>99</v>
      </c>
      <c r="D226" s="169" t="s">
        <v>99</v>
      </c>
      <c r="E226" s="169" t="s">
        <v>102</v>
      </c>
      <c r="F226" s="169" t="s">
        <v>88</v>
      </c>
      <c r="G226" s="169" t="s">
        <v>81</v>
      </c>
      <c r="H226" s="169" t="s">
        <v>197</v>
      </c>
      <c r="I226" s="169"/>
      <c r="J226" s="155">
        <f>J227</f>
        <v>538000</v>
      </c>
      <c r="K226" s="155">
        <f>K227</f>
        <v>538000</v>
      </c>
    </row>
    <row r="227" spans="1:11" ht="47.25" x14ac:dyDescent="0.25">
      <c r="A227" s="74" t="s">
        <v>90</v>
      </c>
      <c r="B227" s="169" t="s">
        <v>57</v>
      </c>
      <c r="C227" s="169" t="s">
        <v>99</v>
      </c>
      <c r="D227" s="169" t="s">
        <v>99</v>
      </c>
      <c r="E227" s="169" t="s">
        <v>102</v>
      </c>
      <c r="F227" s="169" t="s">
        <v>88</v>
      </c>
      <c r="G227" s="169" t="s">
        <v>81</v>
      </c>
      <c r="H227" s="169" t="s">
        <v>197</v>
      </c>
      <c r="I227" s="169" t="s">
        <v>91</v>
      </c>
      <c r="J227" s="155">
        <v>538000</v>
      </c>
      <c r="K227" s="155">
        <v>538000</v>
      </c>
    </row>
    <row r="228" spans="1:11" x14ac:dyDescent="0.25">
      <c r="A228" s="79" t="s">
        <v>135</v>
      </c>
      <c r="B228" s="169" t="s">
        <v>57</v>
      </c>
      <c r="C228" s="169" t="s">
        <v>102</v>
      </c>
      <c r="D228" s="169"/>
      <c r="E228" s="169"/>
      <c r="F228" s="170"/>
      <c r="G228" s="169"/>
      <c r="H228" s="169"/>
      <c r="I228" s="170"/>
      <c r="J228" s="154">
        <f>J229+J233</f>
        <v>3088087.4</v>
      </c>
      <c r="K228" s="154">
        <f>K229+K233</f>
        <v>170120.6</v>
      </c>
    </row>
    <row r="229" spans="1:11" ht="31.5" x14ac:dyDescent="0.25">
      <c r="A229" s="80" t="s">
        <v>136</v>
      </c>
      <c r="B229" s="169" t="s">
        <v>57</v>
      </c>
      <c r="C229" s="169" t="s">
        <v>102</v>
      </c>
      <c r="D229" s="169" t="s">
        <v>99</v>
      </c>
      <c r="E229" s="169"/>
      <c r="F229" s="170"/>
      <c r="G229" s="169"/>
      <c r="H229" s="169"/>
      <c r="I229" s="170"/>
      <c r="J229" s="155">
        <f t="shared" ref="J229:K231" si="11">J230</f>
        <v>20000</v>
      </c>
      <c r="K229" s="155">
        <f t="shared" si="11"/>
        <v>20000</v>
      </c>
    </row>
    <row r="230" spans="1:11" ht="126" x14ac:dyDescent="0.25">
      <c r="A230" s="73" t="s">
        <v>307</v>
      </c>
      <c r="B230" s="169" t="s">
        <v>57</v>
      </c>
      <c r="C230" s="169" t="s">
        <v>102</v>
      </c>
      <c r="D230" s="169" t="s">
        <v>99</v>
      </c>
      <c r="E230" s="169" t="s">
        <v>115</v>
      </c>
      <c r="F230" s="170">
        <v>0</v>
      </c>
      <c r="G230" s="169" t="s">
        <v>83</v>
      </c>
      <c r="H230" s="169" t="s">
        <v>84</v>
      </c>
      <c r="I230" s="170"/>
      <c r="J230" s="155">
        <f t="shared" si="11"/>
        <v>20000</v>
      </c>
      <c r="K230" s="155">
        <f t="shared" si="11"/>
        <v>20000</v>
      </c>
    </row>
    <row r="231" spans="1:11" ht="31.5" x14ac:dyDescent="0.25">
      <c r="A231" s="74" t="s">
        <v>308</v>
      </c>
      <c r="B231" s="169" t="s">
        <v>57</v>
      </c>
      <c r="C231" s="169" t="s">
        <v>102</v>
      </c>
      <c r="D231" s="169" t="s">
        <v>99</v>
      </c>
      <c r="E231" s="169" t="s">
        <v>115</v>
      </c>
      <c r="F231" s="170">
        <v>0</v>
      </c>
      <c r="G231" s="169" t="s">
        <v>83</v>
      </c>
      <c r="H231" s="169" t="s">
        <v>309</v>
      </c>
      <c r="I231" s="170"/>
      <c r="J231" s="155">
        <f t="shared" si="11"/>
        <v>20000</v>
      </c>
      <c r="K231" s="155">
        <f t="shared" si="11"/>
        <v>20000</v>
      </c>
    </row>
    <row r="232" spans="1:11" ht="47.25" x14ac:dyDescent="0.25">
      <c r="A232" s="74" t="s">
        <v>90</v>
      </c>
      <c r="B232" s="169" t="s">
        <v>57</v>
      </c>
      <c r="C232" s="169" t="s">
        <v>102</v>
      </c>
      <c r="D232" s="169" t="s">
        <v>99</v>
      </c>
      <c r="E232" s="169" t="s">
        <v>115</v>
      </c>
      <c r="F232" s="170">
        <v>0</v>
      </c>
      <c r="G232" s="169" t="s">
        <v>83</v>
      </c>
      <c r="H232" s="169" t="s">
        <v>309</v>
      </c>
      <c r="I232" s="170">
        <v>240</v>
      </c>
      <c r="J232" s="155">
        <v>20000</v>
      </c>
      <c r="K232" s="155">
        <v>20000</v>
      </c>
    </row>
    <row r="233" spans="1:11" x14ac:dyDescent="0.25">
      <c r="A233" s="73" t="s">
        <v>137</v>
      </c>
      <c r="B233" s="169" t="s">
        <v>57</v>
      </c>
      <c r="C233" s="169" t="s">
        <v>102</v>
      </c>
      <c r="D233" s="169" t="s">
        <v>102</v>
      </c>
      <c r="E233" s="169"/>
      <c r="F233" s="170"/>
      <c r="G233" s="169"/>
      <c r="H233" s="169"/>
      <c r="I233" s="170"/>
      <c r="J233" s="154">
        <f>J234</f>
        <v>3068087.4</v>
      </c>
      <c r="K233" s="154">
        <f>K234</f>
        <v>150120.6</v>
      </c>
    </row>
    <row r="234" spans="1:11" ht="63" x14ac:dyDescent="0.25">
      <c r="A234" s="74" t="s">
        <v>310</v>
      </c>
      <c r="B234" s="169" t="s">
        <v>57</v>
      </c>
      <c r="C234" s="169" t="s">
        <v>102</v>
      </c>
      <c r="D234" s="169" t="s">
        <v>102</v>
      </c>
      <c r="E234" s="169" t="s">
        <v>101</v>
      </c>
      <c r="F234" s="170">
        <v>0</v>
      </c>
      <c r="G234" s="169" t="s">
        <v>83</v>
      </c>
      <c r="H234" s="169" t="s">
        <v>84</v>
      </c>
      <c r="I234" s="170"/>
      <c r="J234" s="154">
        <f>J235</f>
        <v>3068087.4</v>
      </c>
      <c r="K234" s="154">
        <f>K235</f>
        <v>150120.6</v>
      </c>
    </row>
    <row r="235" spans="1:11" x14ac:dyDescent="0.25">
      <c r="A235" s="73" t="s">
        <v>137</v>
      </c>
      <c r="B235" s="169" t="s">
        <v>57</v>
      </c>
      <c r="C235" s="169" t="s">
        <v>102</v>
      </c>
      <c r="D235" s="169" t="s">
        <v>102</v>
      </c>
      <c r="E235" s="169" t="s">
        <v>101</v>
      </c>
      <c r="F235" s="170">
        <v>1</v>
      </c>
      <c r="G235" s="169" t="s">
        <v>83</v>
      </c>
      <c r="H235" s="169" t="s">
        <v>84</v>
      </c>
      <c r="I235" s="170"/>
      <c r="J235" s="154">
        <f>J236+J238</f>
        <v>3068087.4</v>
      </c>
      <c r="K235" s="154">
        <f>K236+K238</f>
        <v>150120.6</v>
      </c>
    </row>
    <row r="236" spans="1:11" ht="31.5" x14ac:dyDescent="0.25">
      <c r="A236" s="73" t="s">
        <v>311</v>
      </c>
      <c r="B236" s="169" t="s">
        <v>57</v>
      </c>
      <c r="C236" s="169" t="s">
        <v>102</v>
      </c>
      <c r="D236" s="169" t="s">
        <v>102</v>
      </c>
      <c r="E236" s="169" t="s">
        <v>101</v>
      </c>
      <c r="F236" s="170">
        <v>1</v>
      </c>
      <c r="G236" s="169" t="s">
        <v>83</v>
      </c>
      <c r="H236" s="169" t="s">
        <v>312</v>
      </c>
      <c r="I236" s="170"/>
      <c r="J236" s="154">
        <f>J237</f>
        <v>150120.6</v>
      </c>
      <c r="K236" s="154">
        <f>K237</f>
        <v>150120.6</v>
      </c>
    </row>
    <row r="237" spans="1:11" ht="31.5" x14ac:dyDescent="0.25">
      <c r="A237" s="73" t="s">
        <v>304</v>
      </c>
      <c r="B237" s="169" t="s">
        <v>57</v>
      </c>
      <c r="C237" s="169" t="s">
        <v>102</v>
      </c>
      <c r="D237" s="169" t="s">
        <v>102</v>
      </c>
      <c r="E237" s="169" t="s">
        <v>101</v>
      </c>
      <c r="F237" s="170">
        <v>1</v>
      </c>
      <c r="G237" s="169" t="s">
        <v>83</v>
      </c>
      <c r="H237" s="169" t="s">
        <v>312</v>
      </c>
      <c r="I237" s="170">
        <v>110</v>
      </c>
      <c r="J237" s="154">
        <v>150120.6</v>
      </c>
      <c r="K237" s="154">
        <v>150120.6</v>
      </c>
    </row>
    <row r="238" spans="1:11" ht="31.5" x14ac:dyDescent="0.25">
      <c r="A238" s="73" t="s">
        <v>313</v>
      </c>
      <c r="B238" s="169" t="s">
        <v>57</v>
      </c>
      <c r="C238" s="169" t="s">
        <v>102</v>
      </c>
      <c r="D238" s="169" t="s">
        <v>102</v>
      </c>
      <c r="E238" s="169" t="s">
        <v>101</v>
      </c>
      <c r="F238" s="170">
        <v>1</v>
      </c>
      <c r="G238" s="169" t="s">
        <v>83</v>
      </c>
      <c r="H238" s="169" t="s">
        <v>314</v>
      </c>
      <c r="I238" s="170"/>
      <c r="J238" s="154">
        <f>J239</f>
        <v>2917966.8</v>
      </c>
      <c r="K238" s="154">
        <f>K239</f>
        <v>0</v>
      </c>
    </row>
    <row r="239" spans="1:11" x14ac:dyDescent="0.25">
      <c r="A239" s="74" t="s">
        <v>118</v>
      </c>
      <c r="B239" s="169" t="s">
        <v>57</v>
      </c>
      <c r="C239" s="169" t="s">
        <v>102</v>
      </c>
      <c r="D239" s="169" t="s">
        <v>102</v>
      </c>
      <c r="E239" s="169" t="s">
        <v>101</v>
      </c>
      <c r="F239" s="170">
        <v>1</v>
      </c>
      <c r="G239" s="169" t="s">
        <v>83</v>
      </c>
      <c r="H239" s="169" t="s">
        <v>314</v>
      </c>
      <c r="I239" s="170">
        <v>520</v>
      </c>
      <c r="J239" s="154">
        <v>2917966.8</v>
      </c>
      <c r="K239" s="154">
        <v>0</v>
      </c>
    </row>
    <row r="240" spans="1:11" x14ac:dyDescent="0.25">
      <c r="A240" s="79" t="s">
        <v>315</v>
      </c>
      <c r="B240" s="169" t="s">
        <v>57</v>
      </c>
      <c r="C240" s="169" t="s">
        <v>125</v>
      </c>
      <c r="D240" s="169"/>
      <c r="E240" s="169"/>
      <c r="F240" s="170"/>
      <c r="G240" s="169"/>
      <c r="H240" s="169"/>
      <c r="I240" s="170"/>
      <c r="J240" s="154">
        <f>J241+J255</f>
        <v>28228077.900000002</v>
      </c>
      <c r="K240" s="154">
        <f>K241+K255</f>
        <v>29819762.299999997</v>
      </c>
    </row>
    <row r="241" spans="1:11" x14ac:dyDescent="0.25">
      <c r="A241" s="73" t="s">
        <v>138</v>
      </c>
      <c r="B241" s="169" t="s">
        <v>57</v>
      </c>
      <c r="C241" s="169" t="s">
        <v>125</v>
      </c>
      <c r="D241" s="170" t="s">
        <v>80</v>
      </c>
      <c r="E241" s="169" t="s">
        <v>148</v>
      </c>
      <c r="F241" s="170"/>
      <c r="G241" s="169"/>
      <c r="H241" s="169"/>
      <c r="I241" s="170" t="s">
        <v>149</v>
      </c>
      <c r="J241" s="154">
        <f>J249+J242</f>
        <v>26852439.960000001</v>
      </c>
      <c r="K241" s="154">
        <f>K249+K242</f>
        <v>28641875.839999996</v>
      </c>
    </row>
    <row r="242" spans="1:11" ht="63" x14ac:dyDescent="0.25">
      <c r="A242" s="74" t="s">
        <v>310</v>
      </c>
      <c r="B242" s="169" t="s">
        <v>57</v>
      </c>
      <c r="C242" s="169" t="s">
        <v>125</v>
      </c>
      <c r="D242" s="169" t="s">
        <v>80</v>
      </c>
      <c r="E242" s="169" t="s">
        <v>101</v>
      </c>
      <c r="F242" s="170">
        <v>0</v>
      </c>
      <c r="G242" s="169" t="s">
        <v>83</v>
      </c>
      <c r="H242" s="169" t="s">
        <v>84</v>
      </c>
      <c r="I242" s="170"/>
      <c r="J242" s="154">
        <f>J243+J246</f>
        <v>24742697.109999999</v>
      </c>
      <c r="K242" s="154">
        <f>K243+K246</f>
        <v>26410012.979999997</v>
      </c>
    </row>
    <row r="243" spans="1:11" x14ac:dyDescent="0.25">
      <c r="A243" s="74" t="s">
        <v>316</v>
      </c>
      <c r="B243" s="169" t="s">
        <v>57</v>
      </c>
      <c r="C243" s="169" t="s">
        <v>125</v>
      </c>
      <c r="D243" s="169" t="s">
        <v>80</v>
      </c>
      <c r="E243" s="169" t="s">
        <v>101</v>
      </c>
      <c r="F243" s="170">
        <v>2</v>
      </c>
      <c r="G243" s="169" t="s">
        <v>83</v>
      </c>
      <c r="H243" s="169" t="s">
        <v>84</v>
      </c>
      <c r="I243" s="170"/>
      <c r="J243" s="154">
        <f>J244</f>
        <v>7215648.3700000001</v>
      </c>
      <c r="K243" s="154">
        <f>K244</f>
        <v>7250234.4199999999</v>
      </c>
    </row>
    <row r="244" spans="1:11" ht="31.5" x14ac:dyDescent="0.25">
      <c r="A244" s="74" t="s">
        <v>302</v>
      </c>
      <c r="B244" s="169" t="s">
        <v>57</v>
      </c>
      <c r="C244" s="169" t="s">
        <v>125</v>
      </c>
      <c r="D244" s="169" t="s">
        <v>80</v>
      </c>
      <c r="E244" s="169" t="s">
        <v>101</v>
      </c>
      <c r="F244" s="170">
        <v>2</v>
      </c>
      <c r="G244" s="169" t="s">
        <v>83</v>
      </c>
      <c r="H244" s="169" t="s">
        <v>303</v>
      </c>
      <c r="I244" s="170"/>
      <c r="J244" s="154">
        <f>SUM(J245:J245)</f>
        <v>7215648.3700000001</v>
      </c>
      <c r="K244" s="154">
        <f>SUM(K245:K245)</f>
        <v>7250234.4199999999</v>
      </c>
    </row>
    <row r="245" spans="1:11" x14ac:dyDescent="0.25">
      <c r="A245" s="73" t="s">
        <v>126</v>
      </c>
      <c r="B245" s="169" t="s">
        <v>57</v>
      </c>
      <c r="C245" s="169" t="s">
        <v>125</v>
      </c>
      <c r="D245" s="169" t="s">
        <v>80</v>
      </c>
      <c r="E245" s="169" t="s">
        <v>101</v>
      </c>
      <c r="F245" s="170">
        <v>2</v>
      </c>
      <c r="G245" s="169" t="s">
        <v>83</v>
      </c>
      <c r="H245" s="169" t="s">
        <v>303</v>
      </c>
      <c r="I245" s="170">
        <v>620</v>
      </c>
      <c r="J245" s="154">
        <v>7215648.3700000001</v>
      </c>
      <c r="K245" s="154">
        <v>7250234.4199999999</v>
      </c>
    </row>
    <row r="246" spans="1:11" x14ac:dyDescent="0.25">
      <c r="A246" s="74" t="s">
        <v>317</v>
      </c>
      <c r="B246" s="169" t="s">
        <v>57</v>
      </c>
      <c r="C246" s="169" t="s">
        <v>125</v>
      </c>
      <c r="D246" s="169" t="s">
        <v>80</v>
      </c>
      <c r="E246" s="169" t="s">
        <v>101</v>
      </c>
      <c r="F246" s="170">
        <v>5</v>
      </c>
      <c r="G246" s="169" t="s">
        <v>83</v>
      </c>
      <c r="H246" s="169" t="s">
        <v>84</v>
      </c>
      <c r="I246" s="170"/>
      <c r="J246" s="154">
        <f>J247</f>
        <v>17527048.739999998</v>
      </c>
      <c r="K246" s="154">
        <f>K247</f>
        <v>19159778.559999999</v>
      </c>
    </row>
    <row r="247" spans="1:11" ht="31.5" x14ac:dyDescent="0.25">
      <c r="A247" s="74" t="s">
        <v>302</v>
      </c>
      <c r="B247" s="169" t="s">
        <v>57</v>
      </c>
      <c r="C247" s="169" t="s">
        <v>125</v>
      </c>
      <c r="D247" s="169" t="s">
        <v>80</v>
      </c>
      <c r="E247" s="169" t="s">
        <v>101</v>
      </c>
      <c r="F247" s="170">
        <v>5</v>
      </c>
      <c r="G247" s="169" t="s">
        <v>83</v>
      </c>
      <c r="H247" s="169" t="s">
        <v>303</v>
      </c>
      <c r="I247" s="170"/>
      <c r="J247" s="154">
        <f>J248</f>
        <v>17527048.739999998</v>
      </c>
      <c r="K247" s="154">
        <f>K248</f>
        <v>19159778.559999999</v>
      </c>
    </row>
    <row r="248" spans="1:11" x14ac:dyDescent="0.25">
      <c r="A248" s="73" t="s">
        <v>126</v>
      </c>
      <c r="B248" s="169" t="s">
        <v>57</v>
      </c>
      <c r="C248" s="169" t="s">
        <v>125</v>
      </c>
      <c r="D248" s="169" t="s">
        <v>80</v>
      </c>
      <c r="E248" s="169" t="s">
        <v>101</v>
      </c>
      <c r="F248" s="170">
        <v>5</v>
      </c>
      <c r="G248" s="169" t="s">
        <v>83</v>
      </c>
      <c r="H248" s="169" t="s">
        <v>303</v>
      </c>
      <c r="I248" s="170">
        <v>620</v>
      </c>
      <c r="J248" s="154">
        <f>18197201.65-670152.91</f>
        <v>17527048.739999998</v>
      </c>
      <c r="K248" s="154">
        <v>19159778.559999999</v>
      </c>
    </row>
    <row r="249" spans="1:11" x14ac:dyDescent="0.25">
      <c r="A249" s="74" t="s">
        <v>95</v>
      </c>
      <c r="B249" s="169" t="s">
        <v>57</v>
      </c>
      <c r="C249" s="169" t="s">
        <v>125</v>
      </c>
      <c r="D249" s="169" t="s">
        <v>80</v>
      </c>
      <c r="E249" s="169" t="s">
        <v>96</v>
      </c>
      <c r="F249" s="170">
        <v>0</v>
      </c>
      <c r="G249" s="169" t="s">
        <v>82</v>
      </c>
      <c r="H249" s="169" t="s">
        <v>84</v>
      </c>
      <c r="I249" s="170"/>
      <c r="J249" s="154">
        <f>J250</f>
        <v>2109742.85</v>
      </c>
      <c r="K249" s="154">
        <f>K250</f>
        <v>2231862.86</v>
      </c>
    </row>
    <row r="250" spans="1:11" x14ac:dyDescent="0.25">
      <c r="A250" s="74" t="s">
        <v>218</v>
      </c>
      <c r="B250" s="169" t="s">
        <v>57</v>
      </c>
      <c r="C250" s="169" t="s">
        <v>125</v>
      </c>
      <c r="D250" s="169" t="s">
        <v>80</v>
      </c>
      <c r="E250" s="169" t="s">
        <v>96</v>
      </c>
      <c r="F250" s="170">
        <v>9</v>
      </c>
      <c r="G250" s="169" t="s">
        <v>82</v>
      </c>
      <c r="H250" s="169" t="s">
        <v>84</v>
      </c>
      <c r="I250" s="170"/>
      <c r="J250" s="154">
        <f>J251+J253</f>
        <v>2109742.85</v>
      </c>
      <c r="K250" s="154">
        <f>K251+K253</f>
        <v>2231862.86</v>
      </c>
    </row>
    <row r="251" spans="1:11" ht="84" customHeight="1" x14ac:dyDescent="0.25">
      <c r="A251" s="74" t="s">
        <v>318</v>
      </c>
      <c r="B251" s="169" t="s">
        <v>57</v>
      </c>
      <c r="C251" s="169" t="s">
        <v>125</v>
      </c>
      <c r="D251" s="169" t="s">
        <v>80</v>
      </c>
      <c r="E251" s="169" t="s">
        <v>96</v>
      </c>
      <c r="F251" s="170">
        <v>9</v>
      </c>
      <c r="G251" s="169" t="s">
        <v>83</v>
      </c>
      <c r="H251" s="169" t="s">
        <v>139</v>
      </c>
      <c r="I251" s="170"/>
      <c r="J251" s="154">
        <f>J252</f>
        <v>63952</v>
      </c>
      <c r="K251" s="154">
        <f>K252</f>
        <v>63952</v>
      </c>
    </row>
    <row r="252" spans="1:11" x14ac:dyDescent="0.25">
      <c r="A252" s="73" t="s">
        <v>126</v>
      </c>
      <c r="B252" s="169" t="s">
        <v>57</v>
      </c>
      <c r="C252" s="169" t="s">
        <v>125</v>
      </c>
      <c r="D252" s="169" t="s">
        <v>80</v>
      </c>
      <c r="E252" s="169" t="s">
        <v>96</v>
      </c>
      <c r="F252" s="170">
        <v>9</v>
      </c>
      <c r="G252" s="169" t="s">
        <v>83</v>
      </c>
      <c r="H252" s="169" t="s">
        <v>139</v>
      </c>
      <c r="I252" s="170">
        <v>620</v>
      </c>
      <c r="J252" s="154">
        <v>63952</v>
      </c>
      <c r="K252" s="154">
        <v>63952</v>
      </c>
    </row>
    <row r="253" spans="1:11" ht="47.25" x14ac:dyDescent="0.25">
      <c r="A253" s="74" t="s">
        <v>422</v>
      </c>
      <c r="B253" s="169" t="s">
        <v>57</v>
      </c>
      <c r="C253" s="169" t="s">
        <v>125</v>
      </c>
      <c r="D253" s="169" t="s">
        <v>80</v>
      </c>
      <c r="E253" s="169" t="s">
        <v>96</v>
      </c>
      <c r="F253" s="170">
        <v>9</v>
      </c>
      <c r="G253" s="169" t="s">
        <v>83</v>
      </c>
      <c r="H253" s="169" t="s">
        <v>421</v>
      </c>
      <c r="I253" s="170"/>
      <c r="J253" s="154">
        <f>SUM(J254:J254)</f>
        <v>2045790.85</v>
      </c>
      <c r="K253" s="154">
        <f>SUM(K254:K254)</f>
        <v>2167910.86</v>
      </c>
    </row>
    <row r="254" spans="1:11" ht="31.5" x14ac:dyDescent="0.25">
      <c r="A254" s="73" t="s">
        <v>304</v>
      </c>
      <c r="B254" s="169" t="s">
        <v>57</v>
      </c>
      <c r="C254" s="169" t="s">
        <v>125</v>
      </c>
      <c r="D254" s="169" t="s">
        <v>80</v>
      </c>
      <c r="E254" s="169" t="s">
        <v>96</v>
      </c>
      <c r="F254" s="170">
        <v>9</v>
      </c>
      <c r="G254" s="169" t="s">
        <v>83</v>
      </c>
      <c r="H254" s="169" t="s">
        <v>421</v>
      </c>
      <c r="I254" s="170">
        <v>620</v>
      </c>
      <c r="J254" s="154">
        <f>1375637.94+670152.91</f>
        <v>2045790.85</v>
      </c>
      <c r="K254" s="154">
        <v>2167910.86</v>
      </c>
    </row>
    <row r="255" spans="1:11" ht="31.5" x14ac:dyDescent="0.25">
      <c r="A255" s="73" t="s">
        <v>140</v>
      </c>
      <c r="B255" s="169" t="s">
        <v>57</v>
      </c>
      <c r="C255" s="169" t="s">
        <v>125</v>
      </c>
      <c r="D255" s="169" t="s">
        <v>98</v>
      </c>
      <c r="E255" s="169"/>
      <c r="F255" s="170"/>
      <c r="G255" s="169"/>
      <c r="H255" s="169"/>
      <c r="I255" s="170"/>
      <c r="J255" s="155">
        <f>J256</f>
        <v>1375637.94</v>
      </c>
      <c r="K255" s="155">
        <f>K256</f>
        <v>1177886.46</v>
      </c>
    </row>
    <row r="256" spans="1:11" ht="63" x14ac:dyDescent="0.25">
      <c r="A256" s="74" t="s">
        <v>310</v>
      </c>
      <c r="B256" s="169" t="s">
        <v>57</v>
      </c>
      <c r="C256" s="169" t="s">
        <v>125</v>
      </c>
      <c r="D256" s="169" t="s">
        <v>98</v>
      </c>
      <c r="E256" s="169" t="s">
        <v>101</v>
      </c>
      <c r="F256" s="170">
        <v>0</v>
      </c>
      <c r="G256" s="169" t="s">
        <v>83</v>
      </c>
      <c r="H256" s="169" t="s">
        <v>84</v>
      </c>
      <c r="I256" s="170"/>
      <c r="J256" s="155">
        <f>J257</f>
        <v>1375637.94</v>
      </c>
      <c r="K256" s="155">
        <f>K257</f>
        <v>1177886.46</v>
      </c>
    </row>
    <row r="257" spans="1:11" x14ac:dyDescent="0.25">
      <c r="A257" s="74" t="s">
        <v>319</v>
      </c>
      <c r="B257" s="169" t="s">
        <v>57</v>
      </c>
      <c r="C257" s="169" t="s">
        <v>125</v>
      </c>
      <c r="D257" s="169" t="s">
        <v>98</v>
      </c>
      <c r="E257" s="169" t="s">
        <v>101</v>
      </c>
      <c r="F257" s="170">
        <v>3</v>
      </c>
      <c r="G257" s="169" t="s">
        <v>83</v>
      </c>
      <c r="H257" s="169" t="s">
        <v>84</v>
      </c>
      <c r="I257" s="170"/>
      <c r="J257" s="155">
        <f>J258+J260+J262</f>
        <v>1375637.94</v>
      </c>
      <c r="K257" s="155">
        <f>K258+K260+K262</f>
        <v>1177886.46</v>
      </c>
    </row>
    <row r="258" spans="1:11" ht="31.5" x14ac:dyDescent="0.25">
      <c r="A258" s="74" t="s">
        <v>320</v>
      </c>
      <c r="B258" s="169" t="s">
        <v>57</v>
      </c>
      <c r="C258" s="169" t="s">
        <v>125</v>
      </c>
      <c r="D258" s="169" t="s">
        <v>98</v>
      </c>
      <c r="E258" s="169" t="s">
        <v>101</v>
      </c>
      <c r="F258" s="170">
        <v>3</v>
      </c>
      <c r="G258" s="169" t="s">
        <v>83</v>
      </c>
      <c r="H258" s="169" t="s">
        <v>321</v>
      </c>
      <c r="I258" s="170"/>
      <c r="J258" s="155">
        <f>J259</f>
        <v>150000</v>
      </c>
      <c r="K258" s="155">
        <f>K259</f>
        <v>150000</v>
      </c>
    </row>
    <row r="259" spans="1:11" x14ac:dyDescent="0.25">
      <c r="A259" s="74" t="s">
        <v>104</v>
      </c>
      <c r="B259" s="169" t="s">
        <v>57</v>
      </c>
      <c r="C259" s="169" t="s">
        <v>125</v>
      </c>
      <c r="D259" s="169" t="s">
        <v>98</v>
      </c>
      <c r="E259" s="169" t="s">
        <v>101</v>
      </c>
      <c r="F259" s="170">
        <v>3</v>
      </c>
      <c r="G259" s="169" t="s">
        <v>83</v>
      </c>
      <c r="H259" s="169" t="s">
        <v>321</v>
      </c>
      <c r="I259" s="170">
        <v>350</v>
      </c>
      <c r="J259" s="155">
        <v>150000</v>
      </c>
      <c r="K259" s="155">
        <v>150000</v>
      </c>
    </row>
    <row r="260" spans="1:11" x14ac:dyDescent="0.25">
      <c r="A260" s="74" t="s">
        <v>322</v>
      </c>
      <c r="B260" s="169" t="s">
        <v>57</v>
      </c>
      <c r="C260" s="169" t="s">
        <v>125</v>
      </c>
      <c r="D260" s="169" t="s">
        <v>98</v>
      </c>
      <c r="E260" s="169" t="s">
        <v>101</v>
      </c>
      <c r="F260" s="170">
        <v>3</v>
      </c>
      <c r="G260" s="169" t="s">
        <v>83</v>
      </c>
      <c r="H260" s="169" t="s">
        <v>323</v>
      </c>
      <c r="I260" s="170"/>
      <c r="J260" s="155">
        <f>J261</f>
        <v>305637.94</v>
      </c>
      <c r="K260" s="155">
        <f>K261</f>
        <v>317886.46000000002</v>
      </c>
    </row>
    <row r="261" spans="1:11" ht="47.25" x14ac:dyDescent="0.25">
      <c r="A261" s="74" t="s">
        <v>90</v>
      </c>
      <c r="B261" s="169" t="s">
        <v>57</v>
      </c>
      <c r="C261" s="169" t="s">
        <v>125</v>
      </c>
      <c r="D261" s="169" t="s">
        <v>98</v>
      </c>
      <c r="E261" s="169" t="s">
        <v>101</v>
      </c>
      <c r="F261" s="170">
        <v>3</v>
      </c>
      <c r="G261" s="169" t="s">
        <v>83</v>
      </c>
      <c r="H261" s="169" t="s">
        <v>323</v>
      </c>
      <c r="I261" s="170">
        <v>240</v>
      </c>
      <c r="J261" s="155">
        <v>305637.94</v>
      </c>
      <c r="K261" s="155">
        <v>317886.46000000002</v>
      </c>
    </row>
    <row r="262" spans="1:11" x14ac:dyDescent="0.25">
      <c r="A262" s="74" t="s">
        <v>324</v>
      </c>
      <c r="B262" s="169" t="s">
        <v>57</v>
      </c>
      <c r="C262" s="169" t="s">
        <v>125</v>
      </c>
      <c r="D262" s="169" t="s">
        <v>98</v>
      </c>
      <c r="E262" s="169" t="s">
        <v>101</v>
      </c>
      <c r="F262" s="170">
        <v>3</v>
      </c>
      <c r="G262" s="169" t="s">
        <v>83</v>
      </c>
      <c r="H262" s="169" t="s">
        <v>325</v>
      </c>
      <c r="I262" s="170"/>
      <c r="J262" s="155">
        <f>J263</f>
        <v>920000</v>
      </c>
      <c r="K262" s="155">
        <f>K263</f>
        <v>710000</v>
      </c>
    </row>
    <row r="263" spans="1:11" ht="47.25" x14ac:dyDescent="0.25">
      <c r="A263" s="74" t="s">
        <v>90</v>
      </c>
      <c r="B263" s="169" t="s">
        <v>57</v>
      </c>
      <c r="C263" s="169" t="s">
        <v>125</v>
      </c>
      <c r="D263" s="169" t="s">
        <v>98</v>
      </c>
      <c r="E263" s="169" t="s">
        <v>101</v>
      </c>
      <c r="F263" s="170">
        <v>3</v>
      </c>
      <c r="G263" s="169" t="s">
        <v>83</v>
      </c>
      <c r="H263" s="169" t="s">
        <v>325</v>
      </c>
      <c r="I263" s="170">
        <v>240</v>
      </c>
      <c r="J263" s="155">
        <v>920000</v>
      </c>
      <c r="K263" s="155">
        <v>710000</v>
      </c>
    </row>
    <row r="264" spans="1:11" x14ac:dyDescent="0.25">
      <c r="A264" s="79" t="s">
        <v>141</v>
      </c>
      <c r="B264" s="169" t="s">
        <v>57</v>
      </c>
      <c r="C264" s="169">
        <v>10</v>
      </c>
      <c r="D264" s="169"/>
      <c r="E264" s="169"/>
      <c r="F264" s="170"/>
      <c r="G264" s="169"/>
      <c r="H264" s="169"/>
      <c r="I264" s="170"/>
      <c r="J264" s="155">
        <f>J265</f>
        <v>821120</v>
      </c>
      <c r="K264" s="155">
        <f>K265</f>
        <v>851360</v>
      </c>
    </row>
    <row r="265" spans="1:11" x14ac:dyDescent="0.25">
      <c r="A265" s="73" t="s">
        <v>142</v>
      </c>
      <c r="B265" s="169" t="s">
        <v>57</v>
      </c>
      <c r="C265" s="169" t="s">
        <v>103</v>
      </c>
      <c r="D265" s="169" t="s">
        <v>87</v>
      </c>
      <c r="E265" s="169"/>
      <c r="F265" s="169"/>
      <c r="G265" s="169"/>
      <c r="H265" s="169"/>
      <c r="I265" s="170"/>
      <c r="J265" s="155">
        <f>J266+J270</f>
        <v>821120</v>
      </c>
      <c r="K265" s="155">
        <f>K266+K270</f>
        <v>851360</v>
      </c>
    </row>
    <row r="266" spans="1:11" ht="31.5" x14ac:dyDescent="0.25">
      <c r="A266" s="74" t="s">
        <v>326</v>
      </c>
      <c r="B266" s="169" t="s">
        <v>57</v>
      </c>
      <c r="C266" s="169" t="s">
        <v>103</v>
      </c>
      <c r="D266" s="169" t="s">
        <v>87</v>
      </c>
      <c r="E266" s="169" t="s">
        <v>327</v>
      </c>
      <c r="F266" s="170">
        <v>0</v>
      </c>
      <c r="G266" s="169" t="s">
        <v>83</v>
      </c>
      <c r="H266" s="169" t="s">
        <v>84</v>
      </c>
      <c r="I266" s="170"/>
      <c r="J266" s="155">
        <f t="shared" ref="J266:K268" si="12">J267</f>
        <v>771120</v>
      </c>
      <c r="K266" s="155">
        <f t="shared" si="12"/>
        <v>801360</v>
      </c>
    </row>
    <row r="267" spans="1:11" ht="31.5" x14ac:dyDescent="0.25">
      <c r="A267" s="74" t="s">
        <v>328</v>
      </c>
      <c r="B267" s="169" t="s">
        <v>57</v>
      </c>
      <c r="C267" s="169" t="s">
        <v>103</v>
      </c>
      <c r="D267" s="169" t="s">
        <v>87</v>
      </c>
      <c r="E267" s="169" t="s">
        <v>327</v>
      </c>
      <c r="F267" s="170">
        <v>3</v>
      </c>
      <c r="G267" s="169" t="s">
        <v>83</v>
      </c>
      <c r="H267" s="169" t="s">
        <v>84</v>
      </c>
      <c r="I267" s="170"/>
      <c r="J267" s="155">
        <f t="shared" si="12"/>
        <v>771120</v>
      </c>
      <c r="K267" s="155">
        <f t="shared" si="12"/>
        <v>801360</v>
      </c>
    </row>
    <row r="268" spans="1:11" ht="31.5" x14ac:dyDescent="0.25">
      <c r="A268" s="74" t="s">
        <v>329</v>
      </c>
      <c r="B268" s="169" t="s">
        <v>57</v>
      </c>
      <c r="C268" s="169" t="s">
        <v>103</v>
      </c>
      <c r="D268" s="169" t="s">
        <v>87</v>
      </c>
      <c r="E268" s="169" t="s">
        <v>327</v>
      </c>
      <c r="F268" s="170">
        <v>3</v>
      </c>
      <c r="G268" s="169" t="s">
        <v>83</v>
      </c>
      <c r="H268" s="169" t="s">
        <v>330</v>
      </c>
      <c r="I268" s="170"/>
      <c r="J268" s="155">
        <f t="shared" si="12"/>
        <v>771120</v>
      </c>
      <c r="K268" s="155">
        <f t="shared" si="12"/>
        <v>801360</v>
      </c>
    </row>
    <row r="269" spans="1:11" ht="47.25" x14ac:dyDescent="0.25">
      <c r="A269" s="74" t="s">
        <v>259</v>
      </c>
      <c r="B269" s="169" t="s">
        <v>57</v>
      </c>
      <c r="C269" s="169" t="s">
        <v>103</v>
      </c>
      <c r="D269" s="169" t="s">
        <v>87</v>
      </c>
      <c r="E269" s="169" t="s">
        <v>327</v>
      </c>
      <c r="F269" s="170">
        <v>3</v>
      </c>
      <c r="G269" s="169" t="s">
        <v>83</v>
      </c>
      <c r="H269" s="169" t="s">
        <v>330</v>
      </c>
      <c r="I269" s="170">
        <v>810</v>
      </c>
      <c r="J269" s="155">
        <v>771120</v>
      </c>
      <c r="K269" s="155">
        <v>801360</v>
      </c>
    </row>
    <row r="270" spans="1:11" x14ac:dyDescent="0.25">
      <c r="A270" s="74" t="s">
        <v>95</v>
      </c>
      <c r="B270" s="169" t="s">
        <v>57</v>
      </c>
      <c r="C270" s="169" t="s">
        <v>103</v>
      </c>
      <c r="D270" s="169" t="s">
        <v>87</v>
      </c>
      <c r="E270" s="169" t="s">
        <v>96</v>
      </c>
      <c r="F270" s="170">
        <v>0</v>
      </c>
      <c r="G270" s="169" t="s">
        <v>83</v>
      </c>
      <c r="H270" s="169" t="s">
        <v>84</v>
      </c>
      <c r="I270" s="170"/>
      <c r="J270" s="155">
        <f t="shared" ref="J270:K272" si="13">J271</f>
        <v>50000</v>
      </c>
      <c r="K270" s="155">
        <f t="shared" si="13"/>
        <v>50000</v>
      </c>
    </row>
    <row r="271" spans="1:11" x14ac:dyDescent="0.25">
      <c r="A271" s="74" t="s">
        <v>218</v>
      </c>
      <c r="B271" s="169" t="s">
        <v>57</v>
      </c>
      <c r="C271" s="169" t="s">
        <v>103</v>
      </c>
      <c r="D271" s="169" t="s">
        <v>87</v>
      </c>
      <c r="E271" s="169" t="s">
        <v>96</v>
      </c>
      <c r="F271" s="170">
        <v>9</v>
      </c>
      <c r="G271" s="169" t="s">
        <v>83</v>
      </c>
      <c r="H271" s="169" t="s">
        <v>84</v>
      </c>
      <c r="I271" s="170"/>
      <c r="J271" s="155">
        <f t="shared" si="13"/>
        <v>50000</v>
      </c>
      <c r="K271" s="155">
        <f t="shared" si="13"/>
        <v>50000</v>
      </c>
    </row>
    <row r="272" spans="1:11" x14ac:dyDescent="0.25">
      <c r="A272" s="74" t="s">
        <v>331</v>
      </c>
      <c r="B272" s="169" t="s">
        <v>57</v>
      </c>
      <c r="C272" s="169" t="s">
        <v>103</v>
      </c>
      <c r="D272" s="169" t="s">
        <v>87</v>
      </c>
      <c r="E272" s="169" t="s">
        <v>96</v>
      </c>
      <c r="F272" s="170">
        <v>9</v>
      </c>
      <c r="G272" s="169" t="s">
        <v>83</v>
      </c>
      <c r="H272" s="169" t="s">
        <v>332</v>
      </c>
      <c r="I272" s="170"/>
      <c r="J272" s="154">
        <f t="shared" si="13"/>
        <v>50000</v>
      </c>
      <c r="K272" s="154">
        <f t="shared" si="13"/>
        <v>50000</v>
      </c>
    </row>
    <row r="273" spans="1:11" ht="31.5" x14ac:dyDescent="0.25">
      <c r="A273" s="74" t="s">
        <v>143</v>
      </c>
      <c r="B273" s="169" t="s">
        <v>57</v>
      </c>
      <c r="C273" s="169" t="s">
        <v>103</v>
      </c>
      <c r="D273" s="169" t="s">
        <v>87</v>
      </c>
      <c r="E273" s="169" t="s">
        <v>96</v>
      </c>
      <c r="F273" s="170">
        <v>9</v>
      </c>
      <c r="G273" s="169" t="s">
        <v>83</v>
      </c>
      <c r="H273" s="169" t="s">
        <v>332</v>
      </c>
      <c r="I273" s="170">
        <v>310</v>
      </c>
      <c r="J273" s="154">
        <v>50000</v>
      </c>
      <c r="K273" s="154">
        <v>50000</v>
      </c>
    </row>
    <row r="274" spans="1:11" x14ac:dyDescent="0.25">
      <c r="A274" s="79" t="s">
        <v>144</v>
      </c>
      <c r="B274" s="169" t="s">
        <v>57</v>
      </c>
      <c r="C274" s="169">
        <v>11</v>
      </c>
      <c r="D274" s="169"/>
      <c r="E274" s="169"/>
      <c r="F274" s="170"/>
      <c r="G274" s="169"/>
      <c r="H274" s="169"/>
      <c r="I274" s="170"/>
      <c r="J274" s="155">
        <f t="shared" ref="J274:K276" si="14">J275</f>
        <v>4019739.48</v>
      </c>
      <c r="K274" s="155">
        <f t="shared" si="14"/>
        <v>4103337.06</v>
      </c>
    </row>
    <row r="275" spans="1:11" ht="31.5" x14ac:dyDescent="0.25">
      <c r="A275" s="73" t="s">
        <v>145</v>
      </c>
      <c r="B275" s="169" t="s">
        <v>57</v>
      </c>
      <c r="C275" s="169">
        <v>11</v>
      </c>
      <c r="D275" s="169" t="s">
        <v>99</v>
      </c>
      <c r="E275" s="169"/>
      <c r="F275" s="170"/>
      <c r="G275" s="169"/>
      <c r="H275" s="169"/>
      <c r="I275" s="170"/>
      <c r="J275" s="155">
        <f t="shared" si="14"/>
        <v>4019739.48</v>
      </c>
      <c r="K275" s="155">
        <f t="shared" si="14"/>
        <v>4103337.06</v>
      </c>
    </row>
    <row r="276" spans="1:11" ht="63" x14ac:dyDescent="0.25">
      <c r="A276" s="74" t="s">
        <v>310</v>
      </c>
      <c r="B276" s="169" t="s">
        <v>57</v>
      </c>
      <c r="C276" s="169" t="s">
        <v>107</v>
      </c>
      <c r="D276" s="169" t="s">
        <v>99</v>
      </c>
      <c r="E276" s="169" t="s">
        <v>101</v>
      </c>
      <c r="F276" s="170">
        <v>0</v>
      </c>
      <c r="G276" s="169" t="s">
        <v>83</v>
      </c>
      <c r="H276" s="169" t="s">
        <v>84</v>
      </c>
      <c r="I276" s="170"/>
      <c r="J276" s="155">
        <f t="shared" si="14"/>
        <v>4019739.48</v>
      </c>
      <c r="K276" s="155">
        <f t="shared" si="14"/>
        <v>4103337.06</v>
      </c>
    </row>
    <row r="277" spans="1:11" ht="63" x14ac:dyDescent="0.25">
      <c r="A277" s="74" t="s">
        <v>333</v>
      </c>
      <c r="B277" s="169" t="s">
        <v>57</v>
      </c>
      <c r="C277" s="169" t="s">
        <v>107</v>
      </c>
      <c r="D277" s="169" t="s">
        <v>99</v>
      </c>
      <c r="E277" s="169" t="s">
        <v>101</v>
      </c>
      <c r="F277" s="170">
        <v>4</v>
      </c>
      <c r="G277" s="169" t="s">
        <v>83</v>
      </c>
      <c r="H277" s="169" t="s">
        <v>84</v>
      </c>
      <c r="I277" s="170"/>
      <c r="J277" s="155">
        <f>J278+J280+J282</f>
        <v>4019739.48</v>
      </c>
      <c r="K277" s="155">
        <f>K278+K280+K282</f>
        <v>4103337.06</v>
      </c>
    </row>
    <row r="278" spans="1:11" x14ac:dyDescent="0.25">
      <c r="A278" s="74" t="s">
        <v>334</v>
      </c>
      <c r="B278" s="169" t="s">
        <v>57</v>
      </c>
      <c r="C278" s="169" t="s">
        <v>107</v>
      </c>
      <c r="D278" s="169" t="s">
        <v>99</v>
      </c>
      <c r="E278" s="169" t="s">
        <v>101</v>
      </c>
      <c r="F278" s="170">
        <v>4</v>
      </c>
      <c r="G278" s="169" t="s">
        <v>83</v>
      </c>
      <c r="H278" s="169" t="s">
        <v>335</v>
      </c>
      <c r="I278" s="170"/>
      <c r="J278" s="155">
        <f>J279</f>
        <v>625000</v>
      </c>
      <c r="K278" s="155">
        <f>K279</f>
        <v>625000</v>
      </c>
    </row>
    <row r="279" spans="1:11" ht="47.25" x14ac:dyDescent="0.25">
      <c r="A279" s="74" t="s">
        <v>90</v>
      </c>
      <c r="B279" s="169" t="s">
        <v>57</v>
      </c>
      <c r="C279" s="169" t="s">
        <v>107</v>
      </c>
      <c r="D279" s="169" t="s">
        <v>99</v>
      </c>
      <c r="E279" s="169" t="s">
        <v>101</v>
      </c>
      <c r="F279" s="170">
        <v>4</v>
      </c>
      <c r="G279" s="169" t="s">
        <v>83</v>
      </c>
      <c r="H279" s="169" t="s">
        <v>335</v>
      </c>
      <c r="I279" s="170">
        <v>240</v>
      </c>
      <c r="J279" s="155">
        <v>625000</v>
      </c>
      <c r="K279" s="155">
        <v>625000</v>
      </c>
    </row>
    <row r="280" spans="1:11" x14ac:dyDescent="0.25">
      <c r="A280" s="74" t="s">
        <v>284</v>
      </c>
      <c r="B280" s="169" t="s">
        <v>57</v>
      </c>
      <c r="C280" s="169" t="s">
        <v>107</v>
      </c>
      <c r="D280" s="169" t="s">
        <v>99</v>
      </c>
      <c r="E280" s="169" t="s">
        <v>101</v>
      </c>
      <c r="F280" s="170">
        <v>4</v>
      </c>
      <c r="G280" s="169" t="s">
        <v>83</v>
      </c>
      <c r="H280" s="169" t="s">
        <v>285</v>
      </c>
      <c r="I280" s="170"/>
      <c r="J280" s="155">
        <f>J281</f>
        <v>1894939.48</v>
      </c>
      <c r="K280" s="155">
        <f>K281</f>
        <v>1978537.06</v>
      </c>
    </row>
    <row r="281" spans="1:11" ht="47.25" x14ac:dyDescent="0.25">
      <c r="A281" s="74" t="s">
        <v>90</v>
      </c>
      <c r="B281" s="169" t="s">
        <v>57</v>
      </c>
      <c r="C281" s="169" t="s">
        <v>107</v>
      </c>
      <c r="D281" s="169" t="s">
        <v>99</v>
      </c>
      <c r="E281" s="169" t="s">
        <v>101</v>
      </c>
      <c r="F281" s="170">
        <v>4</v>
      </c>
      <c r="G281" s="169" t="s">
        <v>83</v>
      </c>
      <c r="H281" s="169" t="s">
        <v>285</v>
      </c>
      <c r="I281" s="170">
        <v>240</v>
      </c>
      <c r="J281" s="155">
        <f>1902439.48-7500</f>
        <v>1894939.48</v>
      </c>
      <c r="K281" s="155">
        <v>1978537.06</v>
      </c>
    </row>
    <row r="282" spans="1:11" x14ac:dyDescent="0.25">
      <c r="A282" s="74" t="s">
        <v>336</v>
      </c>
      <c r="B282" s="169" t="s">
        <v>57</v>
      </c>
      <c r="C282" s="169" t="s">
        <v>107</v>
      </c>
      <c r="D282" s="169" t="s">
        <v>99</v>
      </c>
      <c r="E282" s="169" t="s">
        <v>101</v>
      </c>
      <c r="F282" s="170">
        <v>4</v>
      </c>
      <c r="G282" s="169" t="s">
        <v>83</v>
      </c>
      <c r="H282" s="169" t="s">
        <v>337</v>
      </c>
      <c r="I282" s="170"/>
      <c r="J282" s="155">
        <f>J283</f>
        <v>1499800</v>
      </c>
      <c r="K282" s="155">
        <f>K283</f>
        <v>1499800</v>
      </c>
    </row>
    <row r="283" spans="1:11" ht="47.25" x14ac:dyDescent="0.25">
      <c r="A283" s="74" t="s">
        <v>90</v>
      </c>
      <c r="B283" s="169" t="s">
        <v>57</v>
      </c>
      <c r="C283" s="169" t="s">
        <v>107</v>
      </c>
      <c r="D283" s="169" t="s">
        <v>99</v>
      </c>
      <c r="E283" s="169" t="s">
        <v>101</v>
      </c>
      <c r="F283" s="170">
        <v>4</v>
      </c>
      <c r="G283" s="169" t="s">
        <v>83</v>
      </c>
      <c r="H283" s="169" t="s">
        <v>337</v>
      </c>
      <c r="I283" s="170">
        <v>240</v>
      </c>
      <c r="J283" s="155">
        <v>1499800</v>
      </c>
      <c r="K283" s="155">
        <v>1499800</v>
      </c>
    </row>
    <row r="284" spans="1:11" x14ac:dyDescent="0.25">
      <c r="A284" s="98" t="s">
        <v>354</v>
      </c>
      <c r="B284" s="99">
        <v>872</v>
      </c>
      <c r="C284" s="100" t="s">
        <v>349</v>
      </c>
      <c r="D284" s="100" t="s">
        <v>349</v>
      </c>
      <c r="E284" s="101" t="s">
        <v>349</v>
      </c>
      <c r="F284" s="102" t="s">
        <v>349</v>
      </c>
      <c r="G284" s="103" t="s">
        <v>349</v>
      </c>
      <c r="H284" s="104" t="s">
        <v>349</v>
      </c>
      <c r="I284" s="102"/>
      <c r="J284" s="159">
        <f>J285</f>
        <v>1314193.1100000001</v>
      </c>
      <c r="K284" s="159">
        <f>K285</f>
        <v>1353461.4</v>
      </c>
    </row>
    <row r="285" spans="1:11" x14ac:dyDescent="0.25">
      <c r="A285" s="70" t="s">
        <v>79</v>
      </c>
      <c r="B285" s="169" t="s">
        <v>355</v>
      </c>
      <c r="C285" s="169" t="s">
        <v>80</v>
      </c>
      <c r="D285" s="170" t="s">
        <v>23</v>
      </c>
      <c r="E285" s="169" t="s">
        <v>148</v>
      </c>
      <c r="F285" s="170"/>
      <c r="G285" s="169"/>
      <c r="H285" s="169"/>
      <c r="I285" s="170" t="s">
        <v>149</v>
      </c>
      <c r="J285" s="154">
        <f>J286+J293</f>
        <v>1314193.1100000001</v>
      </c>
      <c r="K285" s="154">
        <f>K286+K293</f>
        <v>1353461.4</v>
      </c>
    </row>
    <row r="286" spans="1:11" ht="63" x14ac:dyDescent="0.25">
      <c r="A286" s="70" t="s">
        <v>86</v>
      </c>
      <c r="B286" s="169" t="s">
        <v>355</v>
      </c>
      <c r="C286" s="169" t="s">
        <v>80</v>
      </c>
      <c r="D286" s="169" t="s">
        <v>87</v>
      </c>
      <c r="E286" s="169" t="s">
        <v>148</v>
      </c>
      <c r="F286" s="170"/>
      <c r="G286" s="169"/>
      <c r="H286" s="169"/>
      <c r="I286" s="170" t="s">
        <v>149</v>
      </c>
      <c r="J286" s="154">
        <f>J287</f>
        <v>1304193.1100000001</v>
      </c>
      <c r="K286" s="154">
        <f>K287</f>
        <v>1343461.4</v>
      </c>
    </row>
    <row r="287" spans="1:11" ht="31.5" x14ac:dyDescent="0.25">
      <c r="A287" s="73" t="s">
        <v>150</v>
      </c>
      <c r="B287" s="169" t="s">
        <v>355</v>
      </c>
      <c r="C287" s="169" t="s">
        <v>80</v>
      </c>
      <c r="D287" s="169" t="s">
        <v>87</v>
      </c>
      <c r="E287" s="169">
        <v>91</v>
      </c>
      <c r="F287" s="170">
        <v>0</v>
      </c>
      <c r="G287" s="169" t="s">
        <v>82</v>
      </c>
      <c r="H287" s="169" t="s">
        <v>84</v>
      </c>
      <c r="I287" s="170" t="s">
        <v>149</v>
      </c>
      <c r="J287" s="154">
        <f>J288</f>
        <v>1304193.1100000001</v>
      </c>
      <c r="K287" s="154">
        <f>K288</f>
        <v>1343461.4</v>
      </c>
    </row>
    <row r="288" spans="1:11" ht="31.5" x14ac:dyDescent="0.25">
      <c r="A288" s="73" t="s">
        <v>151</v>
      </c>
      <c r="B288" s="169" t="s">
        <v>355</v>
      </c>
      <c r="C288" s="169" t="s">
        <v>80</v>
      </c>
      <c r="D288" s="169" t="s">
        <v>87</v>
      </c>
      <c r="E288" s="169">
        <v>91</v>
      </c>
      <c r="F288" s="170">
        <v>1</v>
      </c>
      <c r="G288" s="169" t="s">
        <v>83</v>
      </c>
      <c r="H288" s="169" t="s">
        <v>84</v>
      </c>
      <c r="I288" s="170"/>
      <c r="J288" s="154">
        <f>J289+J291</f>
        <v>1304193.1100000001</v>
      </c>
      <c r="K288" s="154">
        <f>K289+K291</f>
        <v>1343461.4</v>
      </c>
    </row>
    <row r="289" spans="1:15" ht="78.75" x14ac:dyDescent="0.25">
      <c r="A289" s="73" t="s">
        <v>152</v>
      </c>
      <c r="B289" s="169" t="s">
        <v>355</v>
      </c>
      <c r="C289" s="169" t="s">
        <v>80</v>
      </c>
      <c r="D289" s="169" t="s">
        <v>87</v>
      </c>
      <c r="E289" s="169">
        <v>91</v>
      </c>
      <c r="F289" s="170">
        <v>1</v>
      </c>
      <c r="G289" s="169" t="s">
        <v>83</v>
      </c>
      <c r="H289" s="169" t="s">
        <v>153</v>
      </c>
      <c r="I289" s="170"/>
      <c r="J289" s="154">
        <f>J290</f>
        <v>1292193.1100000001</v>
      </c>
      <c r="K289" s="154">
        <f>K290</f>
        <v>1331461.3999999999</v>
      </c>
    </row>
    <row r="290" spans="1:15" ht="31.5" x14ac:dyDescent="0.25">
      <c r="A290" s="73" t="s">
        <v>154</v>
      </c>
      <c r="B290" s="169" t="s">
        <v>355</v>
      </c>
      <c r="C290" s="169" t="s">
        <v>80</v>
      </c>
      <c r="D290" s="169" t="s">
        <v>87</v>
      </c>
      <c r="E290" s="169">
        <v>91</v>
      </c>
      <c r="F290" s="170">
        <v>1</v>
      </c>
      <c r="G290" s="169" t="s">
        <v>83</v>
      </c>
      <c r="H290" s="169" t="s">
        <v>153</v>
      </c>
      <c r="I290" s="170">
        <v>120</v>
      </c>
      <c r="J290" s="155">
        <f>1792193.11-500000</f>
        <v>1292193.1100000001</v>
      </c>
      <c r="K290" s="155">
        <f>1831461.4-500000</f>
        <v>1331461.3999999999</v>
      </c>
    </row>
    <row r="291" spans="1:15" ht="78.75" customHeight="1" x14ac:dyDescent="0.25">
      <c r="A291" s="73" t="s">
        <v>155</v>
      </c>
      <c r="B291" s="169" t="s">
        <v>355</v>
      </c>
      <c r="C291" s="169" t="s">
        <v>80</v>
      </c>
      <c r="D291" s="169" t="s">
        <v>87</v>
      </c>
      <c r="E291" s="169">
        <v>91</v>
      </c>
      <c r="F291" s="170">
        <v>1</v>
      </c>
      <c r="G291" s="169" t="s">
        <v>83</v>
      </c>
      <c r="H291" s="169" t="s">
        <v>156</v>
      </c>
      <c r="I291" s="170"/>
      <c r="J291" s="155">
        <f>J292</f>
        <v>12000</v>
      </c>
      <c r="K291" s="155">
        <f>K292</f>
        <v>12000</v>
      </c>
    </row>
    <row r="292" spans="1:15" ht="47.25" customHeight="1" x14ac:dyDescent="0.25">
      <c r="A292" s="74" t="s">
        <v>90</v>
      </c>
      <c r="B292" s="169" t="s">
        <v>355</v>
      </c>
      <c r="C292" s="169" t="s">
        <v>80</v>
      </c>
      <c r="D292" s="169" t="s">
        <v>87</v>
      </c>
      <c r="E292" s="169">
        <v>91</v>
      </c>
      <c r="F292" s="170">
        <v>1</v>
      </c>
      <c r="G292" s="169" t="s">
        <v>83</v>
      </c>
      <c r="H292" s="169" t="s">
        <v>156</v>
      </c>
      <c r="I292" s="170">
        <v>240</v>
      </c>
      <c r="J292" s="155">
        <v>12000</v>
      </c>
      <c r="K292" s="155">
        <v>12000</v>
      </c>
    </row>
    <row r="293" spans="1:15" x14ac:dyDescent="0.25">
      <c r="A293" s="74" t="s">
        <v>111</v>
      </c>
      <c r="B293" s="169" t="s">
        <v>355</v>
      </c>
      <c r="C293" s="169" t="s">
        <v>80</v>
      </c>
      <c r="D293" s="169" t="s">
        <v>112</v>
      </c>
      <c r="E293" s="169"/>
      <c r="F293" s="169"/>
      <c r="G293" s="169"/>
      <c r="H293" s="169"/>
      <c r="I293" s="169"/>
      <c r="J293" s="155">
        <f t="shared" ref="J293:K296" si="15">J294</f>
        <v>10000</v>
      </c>
      <c r="K293" s="155">
        <f t="shared" si="15"/>
        <v>10000</v>
      </c>
    </row>
    <row r="294" spans="1:15" ht="31.5" x14ac:dyDescent="0.25">
      <c r="A294" s="73" t="s">
        <v>150</v>
      </c>
      <c r="B294" s="169" t="s">
        <v>355</v>
      </c>
      <c r="C294" s="169" t="s">
        <v>80</v>
      </c>
      <c r="D294" s="170">
        <v>13</v>
      </c>
      <c r="E294" s="169" t="s">
        <v>213</v>
      </c>
      <c r="F294" s="170">
        <v>0</v>
      </c>
      <c r="G294" s="169" t="s">
        <v>83</v>
      </c>
      <c r="H294" s="169" t="s">
        <v>84</v>
      </c>
      <c r="I294" s="170"/>
      <c r="J294" s="155">
        <f t="shared" si="15"/>
        <v>10000</v>
      </c>
      <c r="K294" s="155">
        <f t="shared" si="15"/>
        <v>10000</v>
      </c>
    </row>
    <row r="295" spans="1:15" ht="31.5" x14ac:dyDescent="0.25">
      <c r="A295" s="73" t="s">
        <v>151</v>
      </c>
      <c r="B295" s="169" t="s">
        <v>355</v>
      </c>
      <c r="C295" s="169" t="s">
        <v>80</v>
      </c>
      <c r="D295" s="170">
        <v>13</v>
      </c>
      <c r="E295" s="170">
        <v>91</v>
      </c>
      <c r="F295" s="170">
        <v>1</v>
      </c>
      <c r="G295" s="169" t="s">
        <v>83</v>
      </c>
      <c r="H295" s="169" t="s">
        <v>84</v>
      </c>
      <c r="I295" s="170"/>
      <c r="J295" s="155">
        <f t="shared" si="15"/>
        <v>10000</v>
      </c>
      <c r="K295" s="155">
        <f t="shared" si="15"/>
        <v>10000</v>
      </c>
    </row>
    <row r="296" spans="1:15" ht="63" x14ac:dyDescent="0.25">
      <c r="A296" s="73" t="s">
        <v>214</v>
      </c>
      <c r="B296" s="169" t="s">
        <v>355</v>
      </c>
      <c r="C296" s="169" t="s">
        <v>80</v>
      </c>
      <c r="D296" s="170">
        <v>13</v>
      </c>
      <c r="E296" s="170">
        <v>91</v>
      </c>
      <c r="F296" s="170">
        <v>1</v>
      </c>
      <c r="G296" s="169" t="s">
        <v>83</v>
      </c>
      <c r="H296" s="169" t="s">
        <v>215</v>
      </c>
      <c r="I296" s="170"/>
      <c r="J296" s="155">
        <f t="shared" si="15"/>
        <v>10000</v>
      </c>
      <c r="K296" s="155">
        <f t="shared" si="15"/>
        <v>10000</v>
      </c>
    </row>
    <row r="297" spans="1:15" ht="47.25" x14ac:dyDescent="0.25">
      <c r="A297" s="73" t="s">
        <v>90</v>
      </c>
      <c r="B297" s="169" t="s">
        <v>355</v>
      </c>
      <c r="C297" s="169" t="s">
        <v>80</v>
      </c>
      <c r="D297" s="170">
        <v>13</v>
      </c>
      <c r="E297" s="170">
        <v>91</v>
      </c>
      <c r="F297" s="170">
        <v>1</v>
      </c>
      <c r="G297" s="169" t="s">
        <v>83</v>
      </c>
      <c r="H297" s="169" t="s">
        <v>215</v>
      </c>
      <c r="I297" s="170">
        <v>240</v>
      </c>
      <c r="J297" s="155">
        <v>10000</v>
      </c>
      <c r="K297" s="155">
        <v>10000</v>
      </c>
    </row>
    <row r="298" spans="1:15" x14ac:dyDescent="0.25">
      <c r="A298" s="108" t="s">
        <v>146</v>
      </c>
      <c r="B298" s="82"/>
      <c r="C298" s="109"/>
      <c r="D298" s="82"/>
      <c r="E298" s="109"/>
      <c r="F298" s="82"/>
      <c r="G298" s="109"/>
      <c r="H298" s="110"/>
      <c r="I298" s="110"/>
      <c r="J298" s="154">
        <f>J12+J284</f>
        <v>150236432.86000001</v>
      </c>
      <c r="K298" s="154">
        <f>K12+K284</f>
        <v>150788019.17999998</v>
      </c>
    </row>
    <row r="299" spans="1:15" x14ac:dyDescent="0.25">
      <c r="A299" s="175"/>
      <c r="B299" s="176"/>
      <c r="C299" s="176"/>
      <c r="D299" s="176"/>
      <c r="E299" s="176"/>
      <c r="F299" s="176"/>
      <c r="G299" s="176"/>
      <c r="H299" s="176"/>
      <c r="I299" s="176">
        <v>1</v>
      </c>
      <c r="J299" s="177">
        <f>J13+J285</f>
        <v>21228012.43</v>
      </c>
      <c r="K299" s="177">
        <f>K13+K285</f>
        <v>21699442.43</v>
      </c>
      <c r="L299" s="173">
        <f>('Прил 2'!C16-'Прил 2'!C26)*0.105</f>
        <v>15871614.016649999</v>
      </c>
      <c r="M299" s="173">
        <f>('Прил 2'!D16-'Прил 2'!D26)*0.105</f>
        <v>16346288.807099998</v>
      </c>
      <c r="N299" s="173">
        <f>L299-J18-J21-J22-J286</f>
        <v>-6259.1933500028681</v>
      </c>
      <c r="O299" s="173">
        <f>M299-K18-K21-K22-K286</f>
        <v>-43668.832900001667</v>
      </c>
    </row>
    <row r="300" spans="1:15" x14ac:dyDescent="0.25">
      <c r="A300" s="175"/>
      <c r="B300" s="176"/>
      <c r="C300" s="176"/>
      <c r="D300" s="176"/>
      <c r="E300" s="176"/>
      <c r="F300" s="176"/>
      <c r="G300" s="176"/>
      <c r="H300" s="176"/>
      <c r="I300" s="176">
        <v>2</v>
      </c>
      <c r="J300" s="177">
        <f>J101</f>
        <v>381489.87</v>
      </c>
      <c r="K300" s="177">
        <f>K101</f>
        <v>415893.67</v>
      </c>
    </row>
    <row r="301" spans="1:15" x14ac:dyDescent="0.25">
      <c r="A301" s="175"/>
      <c r="B301" s="176"/>
      <c r="C301" s="176"/>
      <c r="D301" s="176"/>
      <c r="E301" s="176"/>
      <c r="F301" s="176"/>
      <c r="G301" s="176"/>
      <c r="H301" s="176"/>
      <c r="I301" s="176">
        <v>3</v>
      </c>
      <c r="J301" s="177">
        <f>J107</f>
        <v>1512319.6</v>
      </c>
      <c r="K301" s="177">
        <f>K107</f>
        <v>1412319.6</v>
      </c>
    </row>
    <row r="302" spans="1:15" x14ac:dyDescent="0.25">
      <c r="A302" s="175"/>
      <c r="B302" s="176"/>
      <c r="C302" s="176"/>
      <c r="D302" s="176"/>
      <c r="E302" s="176"/>
      <c r="F302" s="176"/>
      <c r="G302" s="176"/>
      <c r="H302" s="176"/>
      <c r="I302" s="176">
        <v>4</v>
      </c>
      <c r="J302" s="177">
        <f>J134</f>
        <v>30447575.579999998</v>
      </c>
      <c r="K302" s="177">
        <f>K134</f>
        <v>30447575.579999998</v>
      </c>
    </row>
    <row r="303" spans="1:15" x14ac:dyDescent="0.25">
      <c r="A303" s="175"/>
      <c r="B303" s="176"/>
      <c r="C303" s="176"/>
      <c r="D303" s="176"/>
      <c r="E303" s="176"/>
      <c r="F303" s="176"/>
      <c r="G303" s="176"/>
      <c r="H303" s="176"/>
      <c r="I303" s="176">
        <v>5</v>
      </c>
      <c r="J303" s="177">
        <f>J159</f>
        <v>60510010.600000001</v>
      </c>
      <c r="K303" s="177">
        <f>K159</f>
        <v>61868207.939999998</v>
      </c>
    </row>
    <row r="304" spans="1:15" x14ac:dyDescent="0.25">
      <c r="A304" s="175"/>
      <c r="B304" s="176"/>
      <c r="C304" s="176"/>
      <c r="D304" s="176"/>
      <c r="E304" s="176"/>
      <c r="F304" s="176"/>
      <c r="G304" s="176"/>
      <c r="H304" s="176"/>
      <c r="I304" s="176">
        <v>6</v>
      </c>
      <c r="J304" s="178"/>
      <c r="K304" s="178"/>
    </row>
    <row r="305" spans="1:11" x14ac:dyDescent="0.25">
      <c r="A305" s="175"/>
      <c r="B305" s="176"/>
      <c r="C305" s="176"/>
      <c r="D305" s="176"/>
      <c r="E305" s="176"/>
      <c r="F305" s="176"/>
      <c r="G305" s="176"/>
      <c r="H305" s="176"/>
      <c r="I305" s="176">
        <v>7</v>
      </c>
      <c r="J305" s="177">
        <f>J228</f>
        <v>3088087.4</v>
      </c>
      <c r="K305" s="177">
        <f>K228</f>
        <v>170120.6</v>
      </c>
    </row>
    <row r="306" spans="1:11" x14ac:dyDescent="0.25">
      <c r="A306" s="175"/>
      <c r="B306" s="176"/>
      <c r="C306" s="176"/>
      <c r="D306" s="176"/>
      <c r="E306" s="176"/>
      <c r="F306" s="176"/>
      <c r="G306" s="176"/>
      <c r="H306" s="176"/>
      <c r="I306" s="176">
        <v>8</v>
      </c>
      <c r="J306" s="177">
        <f>J240</f>
        <v>28228077.900000002</v>
      </c>
      <c r="K306" s="177">
        <f>K240</f>
        <v>29819762.299999997</v>
      </c>
    </row>
    <row r="307" spans="1:11" x14ac:dyDescent="0.25">
      <c r="A307" s="175"/>
      <c r="B307" s="176"/>
      <c r="C307" s="176"/>
      <c r="D307" s="176"/>
      <c r="E307" s="176"/>
      <c r="F307" s="176"/>
      <c r="G307" s="176"/>
      <c r="H307" s="176"/>
      <c r="I307" s="176">
        <v>10</v>
      </c>
      <c r="J307" s="177">
        <f>J264</f>
        <v>821120</v>
      </c>
      <c r="K307" s="177">
        <f>K264</f>
        <v>851360</v>
      </c>
    </row>
    <row r="308" spans="1:11" x14ac:dyDescent="0.25">
      <c r="A308" s="175"/>
      <c r="B308" s="176"/>
      <c r="C308" s="176"/>
      <c r="D308" s="176"/>
      <c r="E308" s="176"/>
      <c r="F308" s="176"/>
      <c r="G308" s="176"/>
      <c r="H308" s="176"/>
      <c r="I308" s="176">
        <v>11</v>
      </c>
      <c r="J308" s="177">
        <f>J274</f>
        <v>4019739.48</v>
      </c>
      <c r="K308" s="177">
        <f>K274</f>
        <v>4103337.06</v>
      </c>
    </row>
    <row r="309" spans="1:11" x14ac:dyDescent="0.25">
      <c r="A309" s="175"/>
      <c r="B309" s="176"/>
      <c r="C309" s="176"/>
      <c r="D309" s="176"/>
      <c r="E309" s="176"/>
      <c r="F309" s="176"/>
      <c r="G309" s="176"/>
      <c r="H309" s="176"/>
      <c r="I309" s="176">
        <v>12</v>
      </c>
      <c r="J309" s="177"/>
      <c r="K309" s="177"/>
    </row>
    <row r="310" spans="1:11" x14ac:dyDescent="0.25">
      <c r="A310" s="175"/>
      <c r="B310" s="176"/>
      <c r="C310" s="176"/>
      <c r="D310" s="176"/>
      <c r="E310" s="176"/>
      <c r="F310" s="176"/>
      <c r="G310" s="176"/>
      <c r="H310" s="176"/>
      <c r="I310" s="176">
        <v>99</v>
      </c>
      <c r="J310" s="177">
        <v>3852500</v>
      </c>
      <c r="K310" s="177">
        <v>7936400</v>
      </c>
    </row>
    <row r="311" spans="1:11" x14ac:dyDescent="0.25">
      <c r="A311" s="175"/>
      <c r="B311" s="176"/>
      <c r="C311" s="176"/>
      <c r="D311" s="176"/>
      <c r="E311" s="176"/>
      <c r="F311" s="176"/>
      <c r="G311" s="176"/>
      <c r="H311" s="176"/>
      <c r="I311" s="176"/>
      <c r="J311" s="177">
        <f>SUM(J299:J310)</f>
        <v>154088932.86000001</v>
      </c>
      <c r="K311" s="177">
        <f>SUM(K299:K310)</f>
        <v>158724419.18000001</v>
      </c>
    </row>
    <row r="312" spans="1:11" x14ac:dyDescent="0.25">
      <c r="I312" s="47" t="s">
        <v>442</v>
      </c>
      <c r="J312" s="162">
        <f>'Прил 2'!C37</f>
        <v>154088932.85999998</v>
      </c>
      <c r="K312" s="162">
        <f>'Прил 2'!D37</f>
        <v>158724419.17999998</v>
      </c>
    </row>
    <row r="313" spans="1:11" x14ac:dyDescent="0.25">
      <c r="I313" s="47" t="s">
        <v>443</v>
      </c>
      <c r="J313" s="162">
        <f>J312-J311</f>
        <v>0</v>
      </c>
      <c r="K313" s="162">
        <f>K312-K311</f>
        <v>0</v>
      </c>
    </row>
  </sheetData>
  <mergeCells count="9">
    <mergeCell ref="E11:H11"/>
    <mergeCell ref="F1:K1"/>
    <mergeCell ref="F2:K2"/>
    <mergeCell ref="F3:K3"/>
    <mergeCell ref="F4:K4"/>
    <mergeCell ref="F5:K5"/>
    <mergeCell ref="F6:K6"/>
    <mergeCell ref="A8:K8"/>
    <mergeCell ref="A10:K10"/>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rowBreaks count="1" manualBreakCount="1">
    <brk id="282"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122"/>
  <sheetViews>
    <sheetView view="pageBreakPreview" zoomScaleNormal="100" zoomScaleSheetLayoutView="100" workbookViewId="0">
      <selection activeCell="E18" sqref="E18"/>
    </sheetView>
  </sheetViews>
  <sheetFormatPr defaultColWidth="8.85546875" defaultRowHeight="15.75" x14ac:dyDescent="0.25"/>
  <cols>
    <col min="1" max="1" width="73.5703125" style="46" customWidth="1"/>
    <col min="2" max="2" width="4.42578125" style="47" customWidth="1"/>
    <col min="3" max="3" width="4.7109375" style="47" customWidth="1"/>
    <col min="4" max="4" width="4.42578125" style="47" customWidth="1"/>
    <col min="5" max="5" width="7.5703125" style="47" customWidth="1"/>
    <col min="6" max="6" width="9.28515625" style="47" customWidth="1"/>
    <col min="7" max="8" width="6.7109375" style="47" customWidth="1"/>
    <col min="9" max="9" width="18.28515625" style="48" customWidth="1"/>
    <col min="10" max="16384" width="8.85546875" style="40"/>
  </cols>
  <sheetData>
    <row r="1" spans="1:9" ht="15.75" customHeight="1" x14ac:dyDescent="0.25">
      <c r="A1" s="38"/>
      <c r="B1" s="39"/>
      <c r="C1" s="256" t="s">
        <v>357</v>
      </c>
      <c r="D1" s="256"/>
      <c r="E1" s="256"/>
      <c r="F1" s="256"/>
      <c r="G1" s="256"/>
      <c r="H1" s="256"/>
      <c r="I1" s="256"/>
    </row>
    <row r="2" spans="1:9" ht="15.75" customHeight="1" x14ac:dyDescent="0.25">
      <c r="A2" s="38"/>
      <c r="B2" s="39"/>
      <c r="C2" s="258" t="s">
        <v>36</v>
      </c>
      <c r="D2" s="258"/>
      <c r="E2" s="258"/>
      <c r="F2" s="258"/>
      <c r="G2" s="258"/>
      <c r="H2" s="258"/>
      <c r="I2" s="258"/>
    </row>
    <row r="3" spans="1:9" x14ac:dyDescent="0.25">
      <c r="A3" s="38"/>
      <c r="B3" s="39"/>
      <c r="C3" s="238" t="s">
        <v>38</v>
      </c>
      <c r="D3" s="238"/>
      <c r="E3" s="238"/>
      <c r="F3" s="238"/>
      <c r="G3" s="238"/>
      <c r="H3" s="238"/>
      <c r="I3" s="238"/>
    </row>
    <row r="4" spans="1:9" x14ac:dyDescent="0.25">
      <c r="A4" s="38"/>
      <c r="B4" s="39"/>
      <c r="C4" s="238" t="s">
        <v>39</v>
      </c>
      <c r="D4" s="238"/>
      <c r="E4" s="238"/>
      <c r="F4" s="238"/>
      <c r="G4" s="238"/>
      <c r="H4" s="238"/>
      <c r="I4" s="238"/>
    </row>
    <row r="5" spans="1:9" ht="15.75" customHeight="1" x14ac:dyDescent="0.25">
      <c r="A5" s="38"/>
      <c r="B5" s="39"/>
      <c r="C5" s="256" t="s">
        <v>488</v>
      </c>
      <c r="D5" s="256"/>
      <c r="E5" s="256"/>
      <c r="F5" s="256"/>
      <c r="G5" s="256"/>
      <c r="H5" s="256"/>
      <c r="I5" s="256"/>
    </row>
    <row r="6" spans="1:9" ht="15.75" customHeight="1" x14ac:dyDescent="0.25">
      <c r="A6" s="38"/>
      <c r="B6" s="39"/>
      <c r="C6" s="256" t="s">
        <v>523</v>
      </c>
      <c r="D6" s="256"/>
      <c r="E6" s="256"/>
      <c r="F6" s="256"/>
      <c r="G6" s="256"/>
      <c r="H6" s="256"/>
      <c r="I6" s="256"/>
    </row>
    <row r="7" spans="1:9" x14ac:dyDescent="0.25">
      <c r="A7" s="38"/>
      <c r="B7" s="39"/>
      <c r="C7" s="39"/>
      <c r="D7" s="39"/>
      <c r="E7" s="39"/>
      <c r="F7" s="39"/>
      <c r="G7" s="39"/>
      <c r="H7" s="39"/>
      <c r="I7" s="41"/>
    </row>
    <row r="8" spans="1:9" x14ac:dyDescent="0.25">
      <c r="A8" s="38"/>
      <c r="B8" s="39"/>
      <c r="C8" s="39"/>
      <c r="D8" s="39"/>
      <c r="E8" s="39"/>
      <c r="F8" s="39"/>
      <c r="G8" s="39"/>
      <c r="H8" s="39"/>
      <c r="I8" s="41"/>
    </row>
    <row r="9" spans="1:9" ht="96.75" customHeight="1" x14ac:dyDescent="0.25">
      <c r="A9" s="245" t="s">
        <v>517</v>
      </c>
      <c r="B9" s="245"/>
      <c r="C9" s="245"/>
      <c r="D9" s="245"/>
      <c r="E9" s="245"/>
      <c r="F9" s="245"/>
      <c r="G9" s="245"/>
      <c r="H9" s="245"/>
      <c r="I9" s="245"/>
    </row>
    <row r="10" spans="1:9" x14ac:dyDescent="0.25">
      <c r="A10" s="42"/>
      <c r="B10" s="43"/>
      <c r="C10" s="43"/>
      <c r="D10" s="43"/>
      <c r="E10" s="43"/>
      <c r="F10" s="43"/>
      <c r="G10" s="43"/>
      <c r="H10" s="43"/>
      <c r="I10" s="44"/>
    </row>
    <row r="11" spans="1:9" x14ac:dyDescent="0.25">
      <c r="A11" s="259" t="s">
        <v>35</v>
      </c>
      <c r="B11" s="259"/>
      <c r="C11" s="259"/>
      <c r="D11" s="259"/>
      <c r="E11" s="259"/>
      <c r="F11" s="259"/>
      <c r="G11" s="259"/>
      <c r="H11" s="259"/>
      <c r="I11" s="259"/>
    </row>
    <row r="12" spans="1:9" ht="94.5" x14ac:dyDescent="0.25">
      <c r="A12" s="45" t="s">
        <v>74</v>
      </c>
      <c r="B12" s="252" t="s">
        <v>77</v>
      </c>
      <c r="C12" s="253"/>
      <c r="D12" s="253"/>
      <c r="E12" s="253"/>
      <c r="F12" s="45" t="s">
        <v>360</v>
      </c>
      <c r="G12" s="45" t="s">
        <v>344</v>
      </c>
      <c r="H12" s="45" t="s">
        <v>345</v>
      </c>
      <c r="I12" s="45" t="s">
        <v>426</v>
      </c>
    </row>
    <row r="13" spans="1:9" ht="47.25" x14ac:dyDescent="0.25">
      <c r="A13" s="111" t="s">
        <v>182</v>
      </c>
      <c r="B13" s="112" t="s">
        <v>80</v>
      </c>
      <c r="C13" s="113" t="s">
        <v>82</v>
      </c>
      <c r="D13" s="112" t="s">
        <v>83</v>
      </c>
      <c r="E13" s="112" t="s">
        <v>84</v>
      </c>
      <c r="F13" s="114" t="s">
        <v>349</v>
      </c>
      <c r="G13" s="115" t="s">
        <v>349</v>
      </c>
      <c r="H13" s="115" t="s">
        <v>349</v>
      </c>
      <c r="I13" s="116">
        <f>I14+I19</f>
        <v>4450645.33</v>
      </c>
    </row>
    <row r="14" spans="1:9" x14ac:dyDescent="0.25">
      <c r="A14" s="117" t="s">
        <v>362</v>
      </c>
      <c r="B14" s="118" t="s">
        <v>80</v>
      </c>
      <c r="C14" s="52" t="s">
        <v>85</v>
      </c>
      <c r="D14" s="118" t="s">
        <v>83</v>
      </c>
      <c r="E14" s="118" t="s">
        <v>84</v>
      </c>
      <c r="F14" s="97" t="s">
        <v>349</v>
      </c>
      <c r="G14" s="51" t="s">
        <v>349</v>
      </c>
      <c r="H14" s="51" t="s">
        <v>349</v>
      </c>
      <c r="I14" s="119">
        <f>SUM(I15:I18)</f>
        <v>4133645.3299999996</v>
      </c>
    </row>
    <row r="15" spans="1:9" hidden="1" x14ac:dyDescent="0.25">
      <c r="A15" s="117" t="s">
        <v>429</v>
      </c>
      <c r="B15" s="118" t="s">
        <v>80</v>
      </c>
      <c r="C15" s="52" t="s">
        <v>85</v>
      </c>
      <c r="D15" s="118" t="s">
        <v>83</v>
      </c>
      <c r="E15" s="118" t="s">
        <v>430</v>
      </c>
      <c r="F15" s="97">
        <v>240</v>
      </c>
      <c r="G15" s="51">
        <v>1</v>
      </c>
      <c r="H15" s="51">
        <v>13</v>
      </c>
      <c r="I15" s="119">
        <f>'Прил 7'!J55</f>
        <v>0</v>
      </c>
    </row>
    <row r="16" spans="1:9" x14ac:dyDescent="0.25">
      <c r="A16" s="117" t="s">
        <v>184</v>
      </c>
      <c r="B16" s="118" t="s">
        <v>80</v>
      </c>
      <c r="C16" s="52" t="s">
        <v>85</v>
      </c>
      <c r="D16" s="118" t="s">
        <v>83</v>
      </c>
      <c r="E16" s="118">
        <v>29060</v>
      </c>
      <c r="F16" s="97">
        <v>240</v>
      </c>
      <c r="G16" s="51">
        <v>1</v>
      </c>
      <c r="H16" s="51">
        <v>13</v>
      </c>
      <c r="I16" s="119">
        <f>'Прил 7'!J57</f>
        <v>3586272.76</v>
      </c>
    </row>
    <row r="17" spans="1:9" x14ac:dyDescent="0.25">
      <c r="A17" s="117" t="s">
        <v>186</v>
      </c>
      <c r="B17" s="118" t="s">
        <v>80</v>
      </c>
      <c r="C17" s="52" t="s">
        <v>85</v>
      </c>
      <c r="D17" s="118" t="s">
        <v>83</v>
      </c>
      <c r="E17" s="118">
        <v>29270</v>
      </c>
      <c r="F17" s="97">
        <v>240</v>
      </c>
      <c r="G17" s="51">
        <v>1</v>
      </c>
      <c r="H17" s="51">
        <v>13</v>
      </c>
      <c r="I17" s="119">
        <f>'Прил 7'!J59</f>
        <v>300000</v>
      </c>
    </row>
    <row r="18" spans="1:9" x14ac:dyDescent="0.25">
      <c r="A18" s="117" t="s">
        <v>188</v>
      </c>
      <c r="B18" s="118" t="s">
        <v>80</v>
      </c>
      <c r="C18" s="52" t="s">
        <v>85</v>
      </c>
      <c r="D18" s="118" t="s">
        <v>83</v>
      </c>
      <c r="E18" s="118">
        <v>29290</v>
      </c>
      <c r="F18" s="97">
        <v>240</v>
      </c>
      <c r="G18" s="51">
        <v>1</v>
      </c>
      <c r="H18" s="51">
        <v>13</v>
      </c>
      <c r="I18" s="119">
        <f>'Прил 7'!J61</f>
        <v>247372.57</v>
      </c>
    </row>
    <row r="19" spans="1:9" ht="31.5" x14ac:dyDescent="0.25">
      <c r="A19" s="117" t="s">
        <v>363</v>
      </c>
      <c r="B19" s="118" t="s">
        <v>80</v>
      </c>
      <c r="C19" s="52">
        <v>2</v>
      </c>
      <c r="D19" s="118" t="s">
        <v>83</v>
      </c>
      <c r="E19" s="118" t="s">
        <v>84</v>
      </c>
      <c r="F19" s="97"/>
      <c r="G19" s="51"/>
      <c r="H19" s="51"/>
      <c r="I19" s="119">
        <f>I20</f>
        <v>317000</v>
      </c>
    </row>
    <row r="20" spans="1:9" ht="31.5" x14ac:dyDescent="0.25">
      <c r="A20" s="117" t="s">
        <v>191</v>
      </c>
      <c r="B20" s="118" t="s">
        <v>80</v>
      </c>
      <c r="C20" s="52">
        <v>2</v>
      </c>
      <c r="D20" s="118" t="s">
        <v>83</v>
      </c>
      <c r="E20" s="118">
        <v>29070</v>
      </c>
      <c r="F20" s="97">
        <v>240</v>
      </c>
      <c r="G20" s="51">
        <v>1</v>
      </c>
      <c r="H20" s="51">
        <v>13</v>
      </c>
      <c r="I20" s="119">
        <f>'Прил 7'!J64</f>
        <v>317000</v>
      </c>
    </row>
    <row r="21" spans="1:9" ht="94.5" x14ac:dyDescent="0.25">
      <c r="A21" s="117" t="s">
        <v>223</v>
      </c>
      <c r="B21" s="118" t="s">
        <v>81</v>
      </c>
      <c r="C21" s="52" t="s">
        <v>82</v>
      </c>
      <c r="D21" s="118" t="s">
        <v>83</v>
      </c>
      <c r="E21" s="118" t="s">
        <v>84</v>
      </c>
      <c r="F21" s="97" t="s">
        <v>349</v>
      </c>
      <c r="G21" s="51" t="s">
        <v>349</v>
      </c>
      <c r="H21" s="51" t="s">
        <v>349</v>
      </c>
      <c r="I21" s="119">
        <f>I22+I26+I28+I30</f>
        <v>1546231.72</v>
      </c>
    </row>
    <row r="22" spans="1:9" ht="31.5" x14ac:dyDescent="0.25">
      <c r="A22" s="117" t="s">
        <v>364</v>
      </c>
      <c r="B22" s="118" t="s">
        <v>81</v>
      </c>
      <c r="C22" s="52" t="s">
        <v>85</v>
      </c>
      <c r="D22" s="118" t="s">
        <v>83</v>
      </c>
      <c r="E22" s="118" t="s">
        <v>84</v>
      </c>
      <c r="F22" s="97" t="s">
        <v>349</v>
      </c>
      <c r="G22" s="51" t="s">
        <v>349</v>
      </c>
      <c r="H22" s="51" t="s">
        <v>349</v>
      </c>
      <c r="I22" s="119">
        <f>SUM(I23:I25)</f>
        <v>820000</v>
      </c>
    </row>
    <row r="23" spans="1:9" x14ac:dyDescent="0.25">
      <c r="A23" s="117" t="s">
        <v>225</v>
      </c>
      <c r="B23" s="118" t="s">
        <v>81</v>
      </c>
      <c r="C23" s="52">
        <v>1</v>
      </c>
      <c r="D23" s="118" t="s">
        <v>83</v>
      </c>
      <c r="E23" s="118">
        <v>29080</v>
      </c>
      <c r="F23" s="97">
        <v>240</v>
      </c>
      <c r="G23" s="51">
        <v>3</v>
      </c>
      <c r="H23" s="51">
        <v>9</v>
      </c>
      <c r="I23" s="119">
        <f>'Прил 7'!J132</f>
        <v>10000</v>
      </c>
    </row>
    <row r="24" spans="1:9" ht="31.5" x14ac:dyDescent="0.25">
      <c r="A24" s="117" t="s">
        <v>473</v>
      </c>
      <c r="B24" s="118" t="s">
        <v>81</v>
      </c>
      <c r="C24" s="52">
        <v>1</v>
      </c>
      <c r="D24" s="118" t="s">
        <v>83</v>
      </c>
      <c r="E24" s="118">
        <v>29560</v>
      </c>
      <c r="F24" s="97">
        <v>240</v>
      </c>
      <c r="G24" s="51">
        <v>3</v>
      </c>
      <c r="H24" s="51">
        <v>9</v>
      </c>
      <c r="I24" s="119">
        <f>'Прил 7'!J134</f>
        <v>10000</v>
      </c>
    </row>
    <row r="25" spans="1:9" x14ac:dyDescent="0.25">
      <c r="A25" s="117" t="s">
        <v>228</v>
      </c>
      <c r="B25" s="118" t="s">
        <v>81</v>
      </c>
      <c r="C25" s="52">
        <v>1</v>
      </c>
      <c r="D25" s="118" t="s">
        <v>83</v>
      </c>
      <c r="E25" s="118">
        <v>29580</v>
      </c>
      <c r="F25" s="97">
        <v>240</v>
      </c>
      <c r="G25" s="51">
        <v>3</v>
      </c>
      <c r="H25" s="51">
        <v>9</v>
      </c>
      <c r="I25" s="119">
        <f>'Прил 7'!J136</f>
        <v>800000</v>
      </c>
    </row>
    <row r="26" spans="1:9" ht="47.25" x14ac:dyDescent="0.25">
      <c r="A26" s="117" t="s">
        <v>365</v>
      </c>
      <c r="B26" s="118" t="s">
        <v>81</v>
      </c>
      <c r="C26" s="52">
        <v>2</v>
      </c>
      <c r="D26" s="118" t="s">
        <v>83</v>
      </c>
      <c r="E26" s="118" t="s">
        <v>84</v>
      </c>
      <c r="F26" s="97"/>
      <c r="G26" s="51"/>
      <c r="H26" s="51"/>
      <c r="I26" s="119">
        <f>I27</f>
        <v>5000</v>
      </c>
    </row>
    <row r="27" spans="1:9" ht="31.5" x14ac:dyDescent="0.25">
      <c r="A27" s="117" t="s">
        <v>231</v>
      </c>
      <c r="B27" s="118" t="s">
        <v>81</v>
      </c>
      <c r="C27" s="52">
        <v>2</v>
      </c>
      <c r="D27" s="118" t="s">
        <v>83</v>
      </c>
      <c r="E27" s="118">
        <v>29030</v>
      </c>
      <c r="F27" s="97">
        <v>240</v>
      </c>
      <c r="G27" s="51">
        <v>3</v>
      </c>
      <c r="H27" s="51">
        <v>10</v>
      </c>
      <c r="I27" s="119">
        <f>'Прил 7'!J141</f>
        <v>5000</v>
      </c>
    </row>
    <row r="28" spans="1:9" ht="63" x14ac:dyDescent="0.25">
      <c r="A28" s="117" t="s">
        <v>366</v>
      </c>
      <c r="B28" s="118" t="s">
        <v>81</v>
      </c>
      <c r="C28" s="52">
        <v>3</v>
      </c>
      <c r="D28" s="118" t="s">
        <v>83</v>
      </c>
      <c r="E28" s="118" t="s">
        <v>84</v>
      </c>
      <c r="F28" s="97"/>
      <c r="G28" s="51"/>
      <c r="H28" s="51"/>
      <c r="I28" s="119">
        <f>SUM(I29:I29)</f>
        <v>461231.72</v>
      </c>
    </row>
    <row r="29" spans="1:9" ht="31.5" x14ac:dyDescent="0.25">
      <c r="A29" s="117" t="s">
        <v>234</v>
      </c>
      <c r="B29" s="118" t="s">
        <v>81</v>
      </c>
      <c r="C29" s="52">
        <v>3</v>
      </c>
      <c r="D29" s="118" t="s">
        <v>83</v>
      </c>
      <c r="E29" s="118">
        <v>29520</v>
      </c>
      <c r="F29" s="97">
        <v>240</v>
      </c>
      <c r="G29" s="51">
        <v>3</v>
      </c>
      <c r="H29" s="51">
        <v>10</v>
      </c>
      <c r="I29" s="119">
        <f>'Прил 7'!J144</f>
        <v>461231.72</v>
      </c>
    </row>
    <row r="30" spans="1:9" x14ac:dyDescent="0.25">
      <c r="A30" s="117" t="s">
        <v>367</v>
      </c>
      <c r="B30" s="118" t="s">
        <v>81</v>
      </c>
      <c r="C30" s="52">
        <v>4</v>
      </c>
      <c r="D30" s="118" t="s">
        <v>83</v>
      </c>
      <c r="E30" s="118" t="s">
        <v>84</v>
      </c>
      <c r="F30" s="97"/>
      <c r="G30" s="51"/>
      <c r="H30" s="51"/>
      <c r="I30" s="119">
        <f>I31</f>
        <v>260000</v>
      </c>
    </row>
    <row r="31" spans="1:9" x14ac:dyDescent="0.25">
      <c r="A31" s="117" t="s">
        <v>239</v>
      </c>
      <c r="B31" s="118" t="s">
        <v>81</v>
      </c>
      <c r="C31" s="52">
        <v>4</v>
      </c>
      <c r="D31" s="118" t="s">
        <v>83</v>
      </c>
      <c r="E31" s="118">
        <v>29530</v>
      </c>
      <c r="F31" s="97">
        <v>240</v>
      </c>
      <c r="G31" s="51">
        <v>3</v>
      </c>
      <c r="H31" s="51">
        <v>10</v>
      </c>
      <c r="I31" s="119">
        <f>'Прил 7'!J147</f>
        <v>260000</v>
      </c>
    </row>
    <row r="32" spans="1:9" ht="47.25" x14ac:dyDescent="0.25">
      <c r="A32" s="117" t="s">
        <v>241</v>
      </c>
      <c r="B32" s="118" t="s">
        <v>87</v>
      </c>
      <c r="C32" s="52" t="s">
        <v>82</v>
      </c>
      <c r="D32" s="118" t="s">
        <v>83</v>
      </c>
      <c r="E32" s="118" t="s">
        <v>84</v>
      </c>
      <c r="F32" s="97" t="s">
        <v>349</v>
      </c>
      <c r="G32" s="51" t="s">
        <v>349</v>
      </c>
      <c r="H32" s="51" t="s">
        <v>349</v>
      </c>
      <c r="I32" s="119">
        <f>I33+I43+I46+I55</f>
        <v>84375412.719999999</v>
      </c>
    </row>
    <row r="33" spans="1:9" ht="47.25" x14ac:dyDescent="0.25">
      <c r="A33" s="117" t="s">
        <v>368</v>
      </c>
      <c r="B33" s="118" t="s">
        <v>87</v>
      </c>
      <c r="C33" s="52" t="s">
        <v>85</v>
      </c>
      <c r="D33" s="118" t="s">
        <v>83</v>
      </c>
      <c r="E33" s="118" t="s">
        <v>84</v>
      </c>
      <c r="F33" s="97" t="s">
        <v>349</v>
      </c>
      <c r="G33" s="51" t="s">
        <v>349</v>
      </c>
      <c r="H33" s="51" t="s">
        <v>349</v>
      </c>
      <c r="I33" s="119">
        <f>SUM(I34:I42)</f>
        <v>30303712.979999997</v>
      </c>
    </row>
    <row r="34" spans="1:9" x14ac:dyDescent="0.25">
      <c r="A34" s="117" t="s">
        <v>243</v>
      </c>
      <c r="B34" s="118" t="s">
        <v>87</v>
      </c>
      <c r="C34" s="52">
        <v>1</v>
      </c>
      <c r="D34" s="118" t="s">
        <v>83</v>
      </c>
      <c r="E34" s="118">
        <v>29100</v>
      </c>
      <c r="F34" s="97">
        <v>240</v>
      </c>
      <c r="G34" s="51">
        <v>4</v>
      </c>
      <c r="H34" s="51">
        <v>9</v>
      </c>
      <c r="I34" s="119">
        <f>'Прил 7'!J159</f>
        <v>17872486.509999998</v>
      </c>
    </row>
    <row r="35" spans="1:9" hidden="1" x14ac:dyDescent="0.25">
      <c r="A35" s="117" t="s">
        <v>243</v>
      </c>
      <c r="B35" s="118" t="s">
        <v>87</v>
      </c>
      <c r="C35" s="52">
        <v>1</v>
      </c>
      <c r="D35" s="118" t="s">
        <v>83</v>
      </c>
      <c r="E35" s="118">
        <v>29100</v>
      </c>
      <c r="F35" s="97">
        <v>410</v>
      </c>
      <c r="G35" s="51">
        <v>4</v>
      </c>
      <c r="H35" s="51">
        <v>9</v>
      </c>
      <c r="I35" s="119">
        <f>'Прил 7'!J160</f>
        <v>0</v>
      </c>
    </row>
    <row r="36" spans="1:9" hidden="1" x14ac:dyDescent="0.25">
      <c r="A36" s="117" t="s">
        <v>245</v>
      </c>
      <c r="B36" s="118" t="s">
        <v>87</v>
      </c>
      <c r="C36" s="52">
        <v>1</v>
      </c>
      <c r="D36" s="118" t="s">
        <v>83</v>
      </c>
      <c r="E36" s="118">
        <v>29110</v>
      </c>
      <c r="F36" s="97">
        <v>240</v>
      </c>
      <c r="G36" s="51">
        <v>4</v>
      </c>
      <c r="H36" s="51">
        <v>9</v>
      </c>
      <c r="I36" s="119">
        <f>'Прил 7'!J162</f>
        <v>0</v>
      </c>
    </row>
    <row r="37" spans="1:9" hidden="1" x14ac:dyDescent="0.25">
      <c r="A37" s="117" t="s">
        <v>247</v>
      </c>
      <c r="B37" s="118" t="s">
        <v>87</v>
      </c>
      <c r="C37" s="52">
        <v>1</v>
      </c>
      <c r="D37" s="118" t="s">
        <v>83</v>
      </c>
      <c r="E37" s="118">
        <v>29120</v>
      </c>
      <c r="F37" s="97">
        <v>410</v>
      </c>
      <c r="G37" s="51">
        <v>4</v>
      </c>
      <c r="H37" s="51">
        <v>9</v>
      </c>
      <c r="I37" s="119">
        <f>'Прил 7'!J164</f>
        <v>0</v>
      </c>
    </row>
    <row r="38" spans="1:9" ht="31.5" x14ac:dyDescent="0.25">
      <c r="A38" s="117" t="s">
        <v>249</v>
      </c>
      <c r="B38" s="118" t="s">
        <v>87</v>
      </c>
      <c r="C38" s="52">
        <v>1</v>
      </c>
      <c r="D38" s="118" t="s">
        <v>83</v>
      </c>
      <c r="E38" s="118">
        <v>29130</v>
      </c>
      <c r="F38" s="97">
        <v>240</v>
      </c>
      <c r="G38" s="51">
        <v>4</v>
      </c>
      <c r="H38" s="51">
        <v>9</v>
      </c>
      <c r="I38" s="119">
        <f>'Прил 7'!J166</f>
        <v>50000</v>
      </c>
    </row>
    <row r="39" spans="1:9" hidden="1" x14ac:dyDescent="0.25">
      <c r="A39" s="117" t="s">
        <v>439</v>
      </c>
      <c r="B39" s="118" t="s">
        <v>87</v>
      </c>
      <c r="C39" s="52">
        <v>1</v>
      </c>
      <c r="D39" s="118" t="s">
        <v>83</v>
      </c>
      <c r="E39" s="118" t="s">
        <v>440</v>
      </c>
      <c r="F39" s="97">
        <v>240</v>
      </c>
      <c r="G39" s="51">
        <v>4</v>
      </c>
      <c r="H39" s="51">
        <v>9</v>
      </c>
      <c r="I39" s="119">
        <f>'Прил 7'!J168</f>
        <v>0</v>
      </c>
    </row>
    <row r="40" spans="1:9" x14ac:dyDescent="0.25">
      <c r="A40" s="117" t="s">
        <v>251</v>
      </c>
      <c r="B40" s="118" t="s">
        <v>87</v>
      </c>
      <c r="C40" s="52">
        <v>1</v>
      </c>
      <c r="D40" s="118" t="s">
        <v>83</v>
      </c>
      <c r="E40" s="118">
        <v>29330</v>
      </c>
      <c r="F40" s="97">
        <v>240</v>
      </c>
      <c r="G40" s="51">
        <v>4</v>
      </c>
      <c r="H40" s="51">
        <v>9</v>
      </c>
      <c r="I40" s="119">
        <f>'Прил 7'!J170</f>
        <v>9722416.9499999993</v>
      </c>
    </row>
    <row r="41" spans="1:9" hidden="1" x14ac:dyDescent="0.25">
      <c r="A41" s="57" t="s">
        <v>253</v>
      </c>
      <c r="B41" s="118" t="s">
        <v>87</v>
      </c>
      <c r="C41" s="52">
        <v>1</v>
      </c>
      <c r="D41" s="118" t="s">
        <v>83</v>
      </c>
      <c r="E41" s="118" t="s">
        <v>254</v>
      </c>
      <c r="F41" s="97">
        <v>410</v>
      </c>
      <c r="G41" s="51">
        <v>4</v>
      </c>
      <c r="H41" s="51">
        <v>9</v>
      </c>
      <c r="I41" s="119">
        <f>'Прил 7'!J172</f>
        <v>0</v>
      </c>
    </row>
    <row r="42" spans="1:9" x14ac:dyDescent="0.25">
      <c r="A42" s="117" t="s">
        <v>255</v>
      </c>
      <c r="B42" s="118" t="s">
        <v>87</v>
      </c>
      <c r="C42" s="52">
        <v>1</v>
      </c>
      <c r="D42" s="118" t="s">
        <v>83</v>
      </c>
      <c r="E42" s="118">
        <v>29590</v>
      </c>
      <c r="F42" s="97">
        <v>240</v>
      </c>
      <c r="G42" s="51">
        <v>4</v>
      </c>
      <c r="H42" s="51">
        <v>9</v>
      </c>
      <c r="I42" s="119">
        <f>'Прил 7'!J174</f>
        <v>2658809.52</v>
      </c>
    </row>
    <row r="43" spans="1:9" ht="31.5" x14ac:dyDescent="0.25">
      <c r="A43" s="117" t="s">
        <v>369</v>
      </c>
      <c r="B43" s="118" t="s">
        <v>87</v>
      </c>
      <c r="C43" s="52">
        <v>2</v>
      </c>
      <c r="D43" s="118" t="s">
        <v>83</v>
      </c>
      <c r="E43" s="118" t="s">
        <v>84</v>
      </c>
      <c r="F43" s="97"/>
      <c r="G43" s="51"/>
      <c r="H43" s="51"/>
      <c r="I43" s="119">
        <f>SUM(I44:I45)</f>
        <v>8761024.4600000009</v>
      </c>
    </row>
    <row r="44" spans="1:9" x14ac:dyDescent="0.25">
      <c r="A44" s="117" t="s">
        <v>274</v>
      </c>
      <c r="B44" s="118" t="s">
        <v>87</v>
      </c>
      <c r="C44" s="118" t="s">
        <v>88</v>
      </c>
      <c r="D44" s="118" t="s">
        <v>83</v>
      </c>
      <c r="E44" s="118" t="s">
        <v>275</v>
      </c>
      <c r="F44" s="118" t="s">
        <v>91</v>
      </c>
      <c r="G44" s="118" t="s">
        <v>99</v>
      </c>
      <c r="H44" s="118" t="s">
        <v>87</v>
      </c>
      <c r="I44" s="119">
        <f>'Прил 7'!J196</f>
        <v>7761024.46</v>
      </c>
    </row>
    <row r="45" spans="1:9" x14ac:dyDescent="0.25">
      <c r="A45" s="117" t="s">
        <v>276</v>
      </c>
      <c r="B45" s="118" t="s">
        <v>87</v>
      </c>
      <c r="C45" s="118" t="s">
        <v>88</v>
      </c>
      <c r="D45" s="118" t="s">
        <v>83</v>
      </c>
      <c r="E45" s="118" t="s">
        <v>277</v>
      </c>
      <c r="F45" s="118" t="s">
        <v>91</v>
      </c>
      <c r="G45" s="118" t="s">
        <v>99</v>
      </c>
      <c r="H45" s="118" t="s">
        <v>87</v>
      </c>
      <c r="I45" s="119">
        <f>'Прил 7'!J198</f>
        <v>1000000</v>
      </c>
    </row>
    <row r="46" spans="1:9" ht="31.5" x14ac:dyDescent="0.25">
      <c r="A46" s="117" t="s">
        <v>370</v>
      </c>
      <c r="B46" s="118" t="s">
        <v>87</v>
      </c>
      <c r="C46" s="52">
        <v>3</v>
      </c>
      <c r="D46" s="118" t="s">
        <v>83</v>
      </c>
      <c r="E46" s="118" t="s">
        <v>84</v>
      </c>
      <c r="F46" s="97"/>
      <c r="G46" s="51"/>
      <c r="H46" s="51"/>
      <c r="I46" s="119">
        <f>SUM(I47:I54)</f>
        <v>20587148.109999999</v>
      </c>
    </row>
    <row r="47" spans="1:9" x14ac:dyDescent="0.25">
      <c r="A47" s="117" t="s">
        <v>279</v>
      </c>
      <c r="B47" s="118" t="s">
        <v>87</v>
      </c>
      <c r="C47" s="118" t="s">
        <v>89</v>
      </c>
      <c r="D47" s="118" t="s">
        <v>83</v>
      </c>
      <c r="E47" s="118" t="s">
        <v>280</v>
      </c>
      <c r="F47" s="118" t="s">
        <v>91</v>
      </c>
      <c r="G47" s="118" t="s">
        <v>99</v>
      </c>
      <c r="H47" s="118" t="s">
        <v>87</v>
      </c>
      <c r="I47" s="119">
        <f>'Прил 7'!J201</f>
        <v>520000</v>
      </c>
    </row>
    <row r="48" spans="1:9" x14ac:dyDescent="0.25">
      <c r="A48" s="117" t="s">
        <v>281</v>
      </c>
      <c r="B48" s="118" t="s">
        <v>87</v>
      </c>
      <c r="C48" s="118" t="s">
        <v>89</v>
      </c>
      <c r="D48" s="118" t="s">
        <v>83</v>
      </c>
      <c r="E48" s="118" t="s">
        <v>282</v>
      </c>
      <c r="F48" s="118" t="s">
        <v>91</v>
      </c>
      <c r="G48" s="118" t="s">
        <v>99</v>
      </c>
      <c r="H48" s="118" t="s">
        <v>87</v>
      </c>
      <c r="I48" s="119">
        <f>'Прил 7'!J203</f>
        <v>700000</v>
      </c>
    </row>
    <row r="49" spans="1:9" x14ac:dyDescent="0.25">
      <c r="A49" s="117" t="s">
        <v>283</v>
      </c>
      <c r="B49" s="118" t="s">
        <v>87</v>
      </c>
      <c r="C49" s="118" t="s">
        <v>89</v>
      </c>
      <c r="D49" s="118" t="s">
        <v>83</v>
      </c>
      <c r="E49" s="118" t="s">
        <v>371</v>
      </c>
      <c r="F49" s="118" t="s">
        <v>91</v>
      </c>
      <c r="G49" s="118" t="s">
        <v>99</v>
      </c>
      <c r="H49" s="118" t="s">
        <v>87</v>
      </c>
      <c r="I49" s="119">
        <f>'Прил 7'!J205</f>
        <v>1528409.6</v>
      </c>
    </row>
    <row r="50" spans="1:9" x14ac:dyDescent="0.25">
      <c r="A50" s="117" t="s">
        <v>284</v>
      </c>
      <c r="B50" s="118" t="s">
        <v>87</v>
      </c>
      <c r="C50" s="118" t="s">
        <v>89</v>
      </c>
      <c r="D50" s="118" t="s">
        <v>83</v>
      </c>
      <c r="E50" s="118" t="s">
        <v>285</v>
      </c>
      <c r="F50" s="118" t="s">
        <v>91</v>
      </c>
      <c r="G50" s="118" t="s">
        <v>99</v>
      </c>
      <c r="H50" s="118" t="s">
        <v>87</v>
      </c>
      <c r="I50" s="119">
        <f>'Прил 7'!J207</f>
        <v>11782514.18</v>
      </c>
    </row>
    <row r="51" spans="1:9" hidden="1" x14ac:dyDescent="0.25">
      <c r="A51" s="117" t="s">
        <v>286</v>
      </c>
      <c r="B51" s="118" t="s">
        <v>87</v>
      </c>
      <c r="C51" s="118" t="s">
        <v>89</v>
      </c>
      <c r="D51" s="118" t="s">
        <v>83</v>
      </c>
      <c r="E51" s="118" t="s">
        <v>372</v>
      </c>
      <c r="F51" s="118" t="s">
        <v>91</v>
      </c>
      <c r="G51" s="118" t="s">
        <v>99</v>
      </c>
      <c r="H51" s="118" t="s">
        <v>87</v>
      </c>
      <c r="I51" s="119">
        <f>'Прил 7'!J209</f>
        <v>0</v>
      </c>
    </row>
    <row r="52" spans="1:9" x14ac:dyDescent="0.25">
      <c r="A52" s="117" t="s">
        <v>287</v>
      </c>
      <c r="B52" s="118" t="s">
        <v>87</v>
      </c>
      <c r="C52" s="118" t="s">
        <v>89</v>
      </c>
      <c r="D52" s="118" t="s">
        <v>83</v>
      </c>
      <c r="E52" s="118" t="s">
        <v>288</v>
      </c>
      <c r="F52" s="118" t="s">
        <v>91</v>
      </c>
      <c r="G52" s="118" t="s">
        <v>99</v>
      </c>
      <c r="H52" s="118" t="s">
        <v>87</v>
      </c>
      <c r="I52" s="119">
        <f>'Прил 7'!J211</f>
        <v>4856224.33</v>
      </c>
    </row>
    <row r="53" spans="1:9" hidden="1" x14ac:dyDescent="0.25">
      <c r="A53" s="117" t="s">
        <v>289</v>
      </c>
      <c r="B53" s="118" t="s">
        <v>87</v>
      </c>
      <c r="C53" s="118" t="s">
        <v>89</v>
      </c>
      <c r="D53" s="118" t="s">
        <v>83</v>
      </c>
      <c r="E53" s="118" t="s">
        <v>290</v>
      </c>
      <c r="F53" s="118" t="s">
        <v>91</v>
      </c>
      <c r="G53" s="118" t="s">
        <v>99</v>
      </c>
      <c r="H53" s="118" t="s">
        <v>87</v>
      </c>
      <c r="I53" s="119">
        <f>'Прил 7'!J213</f>
        <v>0</v>
      </c>
    </row>
    <row r="54" spans="1:9" x14ac:dyDescent="0.25">
      <c r="A54" s="117" t="s">
        <v>291</v>
      </c>
      <c r="B54" s="118" t="s">
        <v>87</v>
      </c>
      <c r="C54" s="118" t="s">
        <v>89</v>
      </c>
      <c r="D54" s="118" t="s">
        <v>83</v>
      </c>
      <c r="E54" s="118" t="s">
        <v>292</v>
      </c>
      <c r="F54" s="118" t="s">
        <v>91</v>
      </c>
      <c r="G54" s="118" t="s">
        <v>99</v>
      </c>
      <c r="H54" s="118" t="s">
        <v>87</v>
      </c>
      <c r="I54" s="119">
        <f>'Прил 7'!J215</f>
        <v>1200000</v>
      </c>
    </row>
    <row r="55" spans="1:9" x14ac:dyDescent="0.25">
      <c r="A55" s="117" t="s">
        <v>373</v>
      </c>
      <c r="B55" s="118" t="s">
        <v>87</v>
      </c>
      <c r="C55" s="52">
        <v>4</v>
      </c>
      <c r="D55" s="118" t="s">
        <v>83</v>
      </c>
      <c r="E55" s="118" t="s">
        <v>84</v>
      </c>
      <c r="F55" s="97"/>
      <c r="G55" s="51"/>
      <c r="H55" s="51"/>
      <c r="I55" s="119">
        <f>SUM(I56:I58)</f>
        <v>24723527.170000002</v>
      </c>
    </row>
    <row r="56" spans="1:9" ht="31.5" x14ac:dyDescent="0.25">
      <c r="A56" s="117" t="s">
        <v>302</v>
      </c>
      <c r="B56" s="118" t="s">
        <v>87</v>
      </c>
      <c r="C56" s="118" t="s">
        <v>94</v>
      </c>
      <c r="D56" s="118" t="s">
        <v>83</v>
      </c>
      <c r="E56" s="118" t="s">
        <v>303</v>
      </c>
      <c r="F56" s="118" t="s">
        <v>113</v>
      </c>
      <c r="G56" s="118" t="s">
        <v>99</v>
      </c>
      <c r="H56" s="118" t="s">
        <v>99</v>
      </c>
      <c r="I56" s="119">
        <f>'Прил 7'!J235</f>
        <v>20764794.57</v>
      </c>
    </row>
    <row r="57" spans="1:9" ht="31.5" x14ac:dyDescent="0.25">
      <c r="A57" s="117" t="s">
        <v>302</v>
      </c>
      <c r="B57" s="118" t="s">
        <v>87</v>
      </c>
      <c r="C57" s="118" t="s">
        <v>94</v>
      </c>
      <c r="D57" s="118" t="s">
        <v>83</v>
      </c>
      <c r="E57" s="118" t="s">
        <v>303</v>
      </c>
      <c r="F57" s="118" t="s">
        <v>91</v>
      </c>
      <c r="G57" s="118" t="s">
        <v>99</v>
      </c>
      <c r="H57" s="118" t="s">
        <v>99</v>
      </c>
      <c r="I57" s="119">
        <f>'Прил 7'!J236</f>
        <v>3908732.5999999996</v>
      </c>
    </row>
    <row r="58" spans="1:9" ht="31.5" x14ac:dyDescent="0.25">
      <c r="A58" s="117" t="s">
        <v>302</v>
      </c>
      <c r="B58" s="118" t="s">
        <v>87</v>
      </c>
      <c r="C58" s="118" t="s">
        <v>94</v>
      </c>
      <c r="D58" s="118" t="s">
        <v>83</v>
      </c>
      <c r="E58" s="118" t="s">
        <v>303</v>
      </c>
      <c r="F58" s="118" t="s">
        <v>93</v>
      </c>
      <c r="G58" s="118" t="s">
        <v>99</v>
      </c>
      <c r="H58" s="118" t="s">
        <v>99</v>
      </c>
      <c r="I58" s="119">
        <f>'Прил 7'!J237</f>
        <v>50000</v>
      </c>
    </row>
    <row r="59" spans="1:9" ht="47.25" x14ac:dyDescent="0.25">
      <c r="A59" s="117" t="s">
        <v>258</v>
      </c>
      <c r="B59" s="118" t="s">
        <v>98</v>
      </c>
      <c r="C59" s="52" t="s">
        <v>82</v>
      </c>
      <c r="D59" s="118" t="s">
        <v>83</v>
      </c>
      <c r="E59" s="118" t="s">
        <v>84</v>
      </c>
      <c r="F59" s="97" t="s">
        <v>349</v>
      </c>
      <c r="G59" s="51" t="s">
        <v>349</v>
      </c>
      <c r="H59" s="51" t="s">
        <v>349</v>
      </c>
      <c r="I59" s="119">
        <f>SUM(I60:I60)</f>
        <v>30000</v>
      </c>
    </row>
    <row r="60" spans="1:9" x14ac:dyDescent="0.25">
      <c r="A60" s="117" t="s">
        <v>260</v>
      </c>
      <c r="B60" s="118" t="s">
        <v>98</v>
      </c>
      <c r="C60" s="52">
        <v>0</v>
      </c>
      <c r="D60" s="118" t="s">
        <v>83</v>
      </c>
      <c r="E60" s="118">
        <v>29910</v>
      </c>
      <c r="F60" s="97">
        <v>810</v>
      </c>
      <c r="G60" s="51">
        <v>4</v>
      </c>
      <c r="H60" s="51">
        <v>12</v>
      </c>
      <c r="I60" s="119">
        <f>'Прил 7'!J178</f>
        <v>30000</v>
      </c>
    </row>
    <row r="61" spans="1:9" ht="47.25" x14ac:dyDescent="0.25">
      <c r="A61" s="117" t="s">
        <v>262</v>
      </c>
      <c r="B61" s="118" t="s">
        <v>99</v>
      </c>
      <c r="C61" s="52" t="s">
        <v>82</v>
      </c>
      <c r="D61" s="118" t="s">
        <v>83</v>
      </c>
      <c r="E61" s="118" t="s">
        <v>84</v>
      </c>
      <c r="F61" s="97" t="s">
        <v>349</v>
      </c>
      <c r="G61" s="51" t="s">
        <v>349</v>
      </c>
      <c r="H61" s="51" t="s">
        <v>349</v>
      </c>
      <c r="I61" s="119">
        <f>I62+I64</f>
        <v>50000</v>
      </c>
    </row>
    <row r="62" spans="1:9" ht="31.5" x14ac:dyDescent="0.25">
      <c r="A62" s="117" t="s">
        <v>374</v>
      </c>
      <c r="B62" s="118" t="s">
        <v>99</v>
      </c>
      <c r="C62" s="52" t="s">
        <v>85</v>
      </c>
      <c r="D62" s="118" t="s">
        <v>83</v>
      </c>
      <c r="E62" s="118" t="s">
        <v>84</v>
      </c>
      <c r="F62" s="97" t="s">
        <v>349</v>
      </c>
      <c r="G62" s="51" t="s">
        <v>349</v>
      </c>
      <c r="H62" s="51" t="s">
        <v>349</v>
      </c>
      <c r="I62" s="119">
        <f>I63</f>
        <v>50000</v>
      </c>
    </row>
    <row r="63" spans="1:9" x14ac:dyDescent="0.25">
      <c r="A63" s="117" t="s">
        <v>264</v>
      </c>
      <c r="B63" s="118" t="s">
        <v>99</v>
      </c>
      <c r="C63" s="52">
        <v>1</v>
      </c>
      <c r="D63" s="118" t="s">
        <v>83</v>
      </c>
      <c r="E63" s="118">
        <v>29420</v>
      </c>
      <c r="F63" s="97">
        <v>240</v>
      </c>
      <c r="G63" s="51">
        <v>5</v>
      </c>
      <c r="H63" s="51">
        <v>1</v>
      </c>
      <c r="I63" s="119">
        <f>'Прил 7'!J184</f>
        <v>50000</v>
      </c>
    </row>
    <row r="64" spans="1:9" ht="47.25" hidden="1" x14ac:dyDescent="0.25">
      <c r="A64" s="117" t="s">
        <v>375</v>
      </c>
      <c r="B64" s="118" t="s">
        <v>99</v>
      </c>
      <c r="C64" s="52">
        <v>6</v>
      </c>
      <c r="D64" s="118" t="s">
        <v>83</v>
      </c>
      <c r="E64" s="118" t="s">
        <v>84</v>
      </c>
      <c r="F64" s="97"/>
      <c r="G64" s="51"/>
      <c r="H64" s="51"/>
      <c r="I64" s="119">
        <f>I65</f>
        <v>0</v>
      </c>
    </row>
    <row r="65" spans="1:9" hidden="1" x14ac:dyDescent="0.25">
      <c r="A65" s="117" t="s">
        <v>268</v>
      </c>
      <c r="B65" s="118" t="s">
        <v>99</v>
      </c>
      <c r="C65" s="52">
        <v>6</v>
      </c>
      <c r="D65" s="118" t="s">
        <v>83</v>
      </c>
      <c r="E65" s="118">
        <v>29800</v>
      </c>
      <c r="F65" s="97">
        <v>410</v>
      </c>
      <c r="G65" s="51">
        <v>5</v>
      </c>
      <c r="H65" s="51">
        <v>1</v>
      </c>
      <c r="I65" s="119">
        <f>'Прил 7'!J187</f>
        <v>0</v>
      </c>
    </row>
    <row r="66" spans="1:9" ht="47.25" x14ac:dyDescent="0.25">
      <c r="A66" s="117" t="s">
        <v>310</v>
      </c>
      <c r="B66" s="118" t="s">
        <v>101</v>
      </c>
      <c r="C66" s="52" t="s">
        <v>82</v>
      </c>
      <c r="D66" s="118" t="s">
        <v>83</v>
      </c>
      <c r="E66" s="118" t="s">
        <v>84</v>
      </c>
      <c r="F66" s="97" t="s">
        <v>349</v>
      </c>
      <c r="G66" s="51" t="s">
        <v>349</v>
      </c>
      <c r="H66" s="51" t="s">
        <v>349</v>
      </c>
      <c r="I66" s="119">
        <f>I67+I70+I72+I76+I80</f>
        <v>32283068.039999999</v>
      </c>
    </row>
    <row r="67" spans="1:9" x14ac:dyDescent="0.25">
      <c r="A67" s="117" t="s">
        <v>376</v>
      </c>
      <c r="B67" s="118" t="s">
        <v>101</v>
      </c>
      <c r="C67" s="52" t="s">
        <v>85</v>
      </c>
      <c r="D67" s="118" t="s">
        <v>83</v>
      </c>
      <c r="E67" s="118" t="s">
        <v>84</v>
      </c>
      <c r="F67" s="97" t="s">
        <v>349</v>
      </c>
      <c r="G67" s="51" t="s">
        <v>349</v>
      </c>
      <c r="H67" s="51" t="s">
        <v>349</v>
      </c>
      <c r="I67" s="119">
        <f>SUM(I68:I69)</f>
        <v>2986737</v>
      </c>
    </row>
    <row r="68" spans="1:9" x14ac:dyDescent="0.25">
      <c r="A68" s="117" t="s">
        <v>311</v>
      </c>
      <c r="B68" s="118" t="s">
        <v>101</v>
      </c>
      <c r="C68" s="52">
        <v>1</v>
      </c>
      <c r="D68" s="118" t="s">
        <v>83</v>
      </c>
      <c r="E68" s="118">
        <v>29240</v>
      </c>
      <c r="F68" s="97">
        <v>110</v>
      </c>
      <c r="G68" s="51">
        <v>7</v>
      </c>
      <c r="H68" s="51">
        <v>7</v>
      </c>
      <c r="I68" s="119">
        <f>'Прил 7'!J255</f>
        <v>150120.6</v>
      </c>
    </row>
    <row r="69" spans="1:9" ht="31.5" x14ac:dyDescent="0.25">
      <c r="A69" s="117" t="s">
        <v>313</v>
      </c>
      <c r="B69" s="118" t="s">
        <v>101</v>
      </c>
      <c r="C69" s="52">
        <v>1</v>
      </c>
      <c r="D69" s="118" t="s">
        <v>83</v>
      </c>
      <c r="E69" s="118" t="s">
        <v>314</v>
      </c>
      <c r="F69" s="97">
        <v>520</v>
      </c>
      <c r="G69" s="51">
        <v>7</v>
      </c>
      <c r="H69" s="51">
        <v>7</v>
      </c>
      <c r="I69" s="119">
        <f>'Прил 7'!J257</f>
        <v>2836616.4</v>
      </c>
    </row>
    <row r="70" spans="1:9" x14ac:dyDescent="0.25">
      <c r="A70" s="117" t="s">
        <v>377</v>
      </c>
      <c r="B70" s="118" t="s">
        <v>101</v>
      </c>
      <c r="C70" s="52">
        <v>2</v>
      </c>
      <c r="D70" s="118" t="s">
        <v>83</v>
      </c>
      <c r="E70" s="118" t="s">
        <v>84</v>
      </c>
      <c r="F70" s="97" t="s">
        <v>349</v>
      </c>
      <c r="G70" s="51" t="s">
        <v>349</v>
      </c>
      <c r="H70" s="51" t="s">
        <v>349</v>
      </c>
      <c r="I70" s="119">
        <f>SUM(I71:I71)</f>
        <v>7532459.54</v>
      </c>
    </row>
    <row r="71" spans="1:9" ht="31.5" x14ac:dyDescent="0.25">
      <c r="A71" s="117" t="s">
        <v>302</v>
      </c>
      <c r="B71" s="118" t="s">
        <v>101</v>
      </c>
      <c r="C71" s="52">
        <v>2</v>
      </c>
      <c r="D71" s="118" t="s">
        <v>83</v>
      </c>
      <c r="E71" s="118" t="s">
        <v>303</v>
      </c>
      <c r="F71" s="97">
        <v>110</v>
      </c>
      <c r="G71" s="51">
        <v>8</v>
      </c>
      <c r="H71" s="51">
        <v>1</v>
      </c>
      <c r="I71" s="119">
        <f>'Прил 7'!J263</f>
        <v>7532459.54</v>
      </c>
    </row>
    <row r="72" spans="1:9" x14ac:dyDescent="0.25">
      <c r="A72" s="117" t="s">
        <v>378</v>
      </c>
      <c r="B72" s="118" t="s">
        <v>101</v>
      </c>
      <c r="C72" s="52">
        <v>3</v>
      </c>
      <c r="D72" s="118" t="s">
        <v>83</v>
      </c>
      <c r="E72" s="118" t="s">
        <v>84</v>
      </c>
      <c r="F72" s="97" t="s">
        <v>349</v>
      </c>
      <c r="G72" s="51" t="s">
        <v>349</v>
      </c>
      <c r="H72" s="51" t="s">
        <v>349</v>
      </c>
      <c r="I72" s="119">
        <f>SUM(I73:I75)</f>
        <v>1153882.6299999999</v>
      </c>
    </row>
    <row r="73" spans="1:9" x14ac:dyDescent="0.25">
      <c r="A73" s="117" t="s">
        <v>104</v>
      </c>
      <c r="B73" s="118" t="s">
        <v>101</v>
      </c>
      <c r="C73" s="52">
        <v>3</v>
      </c>
      <c r="D73" s="118" t="s">
        <v>83</v>
      </c>
      <c r="E73" s="118">
        <v>29020</v>
      </c>
      <c r="F73" s="97">
        <v>350</v>
      </c>
      <c r="G73" s="51">
        <v>8</v>
      </c>
      <c r="H73" s="51">
        <v>4</v>
      </c>
      <c r="I73" s="119">
        <f>'Прил 7'!J281</f>
        <v>150000</v>
      </c>
    </row>
    <row r="74" spans="1:9" x14ac:dyDescent="0.25">
      <c r="A74" s="117" t="s">
        <v>322</v>
      </c>
      <c r="B74" s="118" t="s">
        <v>101</v>
      </c>
      <c r="C74" s="52">
        <v>3</v>
      </c>
      <c r="D74" s="118" t="s">
        <v>83</v>
      </c>
      <c r="E74" s="118">
        <v>29250</v>
      </c>
      <c r="F74" s="97">
        <v>240</v>
      </c>
      <c r="G74" s="51">
        <v>8</v>
      </c>
      <c r="H74" s="51">
        <v>4</v>
      </c>
      <c r="I74" s="119">
        <f>'Прил 7'!J283</f>
        <v>293882.63</v>
      </c>
    </row>
    <row r="75" spans="1:9" x14ac:dyDescent="0.25">
      <c r="A75" s="117" t="s">
        <v>324</v>
      </c>
      <c r="B75" s="118" t="s">
        <v>101</v>
      </c>
      <c r="C75" s="52">
        <v>3</v>
      </c>
      <c r="D75" s="118" t="s">
        <v>83</v>
      </c>
      <c r="E75" s="118">
        <v>29260</v>
      </c>
      <c r="F75" s="97">
        <v>240</v>
      </c>
      <c r="G75" s="51">
        <v>8</v>
      </c>
      <c r="H75" s="51">
        <v>4</v>
      </c>
      <c r="I75" s="119">
        <f>'Прил 7'!J285</f>
        <v>710000</v>
      </c>
    </row>
    <row r="76" spans="1:9" ht="47.25" x14ac:dyDescent="0.25">
      <c r="A76" s="117" t="s">
        <v>379</v>
      </c>
      <c r="B76" s="118" t="s">
        <v>101</v>
      </c>
      <c r="C76" s="52">
        <v>4</v>
      </c>
      <c r="D76" s="118" t="s">
        <v>83</v>
      </c>
      <c r="E76" s="118" t="s">
        <v>84</v>
      </c>
      <c r="F76" s="97" t="s">
        <v>349</v>
      </c>
      <c r="G76" s="51" t="s">
        <v>349</v>
      </c>
      <c r="H76" s="51" t="s">
        <v>349</v>
      </c>
      <c r="I76" s="119">
        <f>SUM(I77:I79)</f>
        <v>3954068.73</v>
      </c>
    </row>
    <row r="77" spans="1:9" x14ac:dyDescent="0.25">
      <c r="A77" s="117" t="s">
        <v>334</v>
      </c>
      <c r="B77" s="118" t="s">
        <v>101</v>
      </c>
      <c r="C77" s="52">
        <v>4</v>
      </c>
      <c r="D77" s="118" t="s">
        <v>83</v>
      </c>
      <c r="E77" s="118">
        <v>29230</v>
      </c>
      <c r="F77" s="97">
        <v>240</v>
      </c>
      <c r="G77" s="51">
        <v>11</v>
      </c>
      <c r="H77" s="51">
        <v>5</v>
      </c>
      <c r="I77" s="119">
        <f>'Прил 7'!J301</f>
        <v>625000</v>
      </c>
    </row>
    <row r="78" spans="1:9" x14ac:dyDescent="0.25">
      <c r="A78" s="117" t="s">
        <v>284</v>
      </c>
      <c r="B78" s="118" t="s">
        <v>101</v>
      </c>
      <c r="C78" s="52">
        <v>4</v>
      </c>
      <c r="D78" s="118" t="s">
        <v>83</v>
      </c>
      <c r="E78" s="118">
        <v>29370</v>
      </c>
      <c r="F78" s="97">
        <v>240</v>
      </c>
      <c r="G78" s="51">
        <v>11</v>
      </c>
      <c r="H78" s="51">
        <v>5</v>
      </c>
      <c r="I78" s="119">
        <f>'Прил 7'!J303</f>
        <v>1829268.73</v>
      </c>
    </row>
    <row r="79" spans="1:9" x14ac:dyDescent="0.25">
      <c r="A79" s="117" t="s">
        <v>336</v>
      </c>
      <c r="B79" s="118" t="s">
        <v>101</v>
      </c>
      <c r="C79" s="52">
        <v>4</v>
      </c>
      <c r="D79" s="118" t="s">
        <v>83</v>
      </c>
      <c r="E79" s="118">
        <v>29570</v>
      </c>
      <c r="F79" s="97">
        <v>240</v>
      </c>
      <c r="G79" s="51">
        <v>11</v>
      </c>
      <c r="H79" s="51">
        <v>5</v>
      </c>
      <c r="I79" s="119">
        <f>'Прил 7'!J305</f>
        <v>1499800</v>
      </c>
    </row>
    <row r="80" spans="1:9" x14ac:dyDescent="0.25">
      <c r="A80" s="117" t="s">
        <v>380</v>
      </c>
      <c r="B80" s="118" t="s">
        <v>101</v>
      </c>
      <c r="C80" s="52">
        <v>5</v>
      </c>
      <c r="D80" s="118" t="s">
        <v>83</v>
      </c>
      <c r="E80" s="118" t="s">
        <v>84</v>
      </c>
      <c r="F80" s="97"/>
      <c r="G80" s="51"/>
      <c r="H80" s="51"/>
      <c r="I80" s="119">
        <f>SUM(I81:I81)</f>
        <v>16655920.140000001</v>
      </c>
    </row>
    <row r="81" spans="1:9" ht="31.5" x14ac:dyDescent="0.25">
      <c r="A81" s="117" t="s">
        <v>302</v>
      </c>
      <c r="B81" s="118" t="s">
        <v>101</v>
      </c>
      <c r="C81" s="52">
        <v>5</v>
      </c>
      <c r="D81" s="118" t="s">
        <v>83</v>
      </c>
      <c r="E81" s="118" t="s">
        <v>303</v>
      </c>
      <c r="F81" s="97">
        <v>620</v>
      </c>
      <c r="G81" s="51">
        <v>8</v>
      </c>
      <c r="H81" s="51">
        <v>1</v>
      </c>
      <c r="I81" s="119">
        <f>'Прил 7'!J266</f>
        <v>16655920.140000001</v>
      </c>
    </row>
    <row r="82" spans="1:9" ht="47.25" x14ac:dyDescent="0.25">
      <c r="A82" s="117" t="s">
        <v>193</v>
      </c>
      <c r="B82" s="118" t="s">
        <v>102</v>
      </c>
      <c r="C82" s="52" t="s">
        <v>82</v>
      </c>
      <c r="D82" s="118" t="s">
        <v>83</v>
      </c>
      <c r="E82" s="118" t="s">
        <v>84</v>
      </c>
      <c r="F82" s="97" t="s">
        <v>349</v>
      </c>
      <c r="G82" s="51" t="s">
        <v>349</v>
      </c>
      <c r="H82" s="51" t="s">
        <v>349</v>
      </c>
      <c r="I82" s="119">
        <f>I83+I94</f>
        <v>2208752</v>
      </c>
    </row>
    <row r="83" spans="1:9" ht="31.5" x14ac:dyDescent="0.25">
      <c r="A83" s="117" t="s">
        <v>381</v>
      </c>
      <c r="B83" s="118" t="s">
        <v>102</v>
      </c>
      <c r="C83" s="52" t="s">
        <v>85</v>
      </c>
      <c r="D83" s="118" t="s">
        <v>83</v>
      </c>
      <c r="E83" s="118" t="s">
        <v>84</v>
      </c>
      <c r="F83" s="97" t="s">
        <v>349</v>
      </c>
      <c r="G83" s="51" t="s">
        <v>349</v>
      </c>
      <c r="H83" s="51" t="s">
        <v>349</v>
      </c>
      <c r="I83" s="119">
        <f>I84+I86+I88+I90+I92</f>
        <v>1470752</v>
      </c>
    </row>
    <row r="84" spans="1:9" x14ac:dyDescent="0.25">
      <c r="A84" s="117" t="s">
        <v>382</v>
      </c>
      <c r="B84" s="118" t="s">
        <v>102</v>
      </c>
      <c r="C84" s="52">
        <v>1</v>
      </c>
      <c r="D84" s="118" t="s">
        <v>80</v>
      </c>
      <c r="E84" s="118" t="s">
        <v>84</v>
      </c>
      <c r="F84" s="97"/>
      <c r="G84" s="51"/>
      <c r="H84" s="51"/>
      <c r="I84" s="119">
        <f>I85</f>
        <v>317000</v>
      </c>
    </row>
    <row r="85" spans="1:9" ht="31.5" x14ac:dyDescent="0.25">
      <c r="A85" s="117" t="s">
        <v>196</v>
      </c>
      <c r="B85" s="118" t="s">
        <v>102</v>
      </c>
      <c r="C85" s="52">
        <v>1</v>
      </c>
      <c r="D85" s="118" t="s">
        <v>80</v>
      </c>
      <c r="E85" s="118" t="s">
        <v>197</v>
      </c>
      <c r="F85" s="97">
        <v>240</v>
      </c>
      <c r="G85" s="51">
        <v>1</v>
      </c>
      <c r="H85" s="51">
        <v>13</v>
      </c>
      <c r="I85" s="119">
        <f>'Прил 7'!J69</f>
        <v>317000</v>
      </c>
    </row>
    <row r="86" spans="1:9" ht="31.5" x14ac:dyDescent="0.25">
      <c r="A86" s="117" t="s">
        <v>383</v>
      </c>
      <c r="B86" s="118" t="s">
        <v>102</v>
      </c>
      <c r="C86" s="52">
        <v>1</v>
      </c>
      <c r="D86" s="118" t="s">
        <v>81</v>
      </c>
      <c r="E86" s="118" t="s">
        <v>84</v>
      </c>
      <c r="F86" s="97"/>
      <c r="G86" s="51"/>
      <c r="H86" s="51"/>
      <c r="I86" s="119">
        <f>I87</f>
        <v>40000</v>
      </c>
    </row>
    <row r="87" spans="1:9" ht="31.5" x14ac:dyDescent="0.25">
      <c r="A87" s="117" t="s">
        <v>196</v>
      </c>
      <c r="B87" s="118" t="s">
        <v>102</v>
      </c>
      <c r="C87" s="52">
        <v>1</v>
      </c>
      <c r="D87" s="118" t="s">
        <v>81</v>
      </c>
      <c r="E87" s="118" t="s">
        <v>197</v>
      </c>
      <c r="F87" s="97">
        <v>240</v>
      </c>
      <c r="G87" s="51">
        <v>1</v>
      </c>
      <c r="H87" s="51">
        <v>13</v>
      </c>
      <c r="I87" s="119">
        <f>'Прил 7'!J72</f>
        <v>40000</v>
      </c>
    </row>
    <row r="88" spans="1:9" x14ac:dyDescent="0.25">
      <c r="A88" s="117" t="s">
        <v>384</v>
      </c>
      <c r="B88" s="118" t="s">
        <v>102</v>
      </c>
      <c r="C88" s="52">
        <v>1</v>
      </c>
      <c r="D88" s="118" t="s">
        <v>87</v>
      </c>
      <c r="E88" s="118" t="s">
        <v>84</v>
      </c>
      <c r="F88" s="97"/>
      <c r="G88" s="51"/>
      <c r="H88" s="51"/>
      <c r="I88" s="119">
        <f>I89</f>
        <v>1029552</v>
      </c>
    </row>
    <row r="89" spans="1:9" ht="31.5" x14ac:dyDescent="0.25">
      <c r="A89" s="117" t="s">
        <v>196</v>
      </c>
      <c r="B89" s="118" t="s">
        <v>102</v>
      </c>
      <c r="C89" s="52">
        <v>1</v>
      </c>
      <c r="D89" s="118" t="s">
        <v>87</v>
      </c>
      <c r="E89" s="118" t="s">
        <v>197</v>
      </c>
      <c r="F89" s="97">
        <v>240</v>
      </c>
      <c r="G89" s="51">
        <v>1</v>
      </c>
      <c r="H89" s="51">
        <v>13</v>
      </c>
      <c r="I89" s="119">
        <f>'Прил 7'!J75</f>
        <v>1029552</v>
      </c>
    </row>
    <row r="90" spans="1:9" x14ac:dyDescent="0.25">
      <c r="A90" s="117" t="s">
        <v>385</v>
      </c>
      <c r="B90" s="118" t="s">
        <v>102</v>
      </c>
      <c r="C90" s="52">
        <v>1</v>
      </c>
      <c r="D90" s="118" t="s">
        <v>98</v>
      </c>
      <c r="E90" s="118" t="s">
        <v>84</v>
      </c>
      <c r="F90" s="97"/>
      <c r="G90" s="51"/>
      <c r="H90" s="51"/>
      <c r="I90" s="119">
        <f>I91</f>
        <v>64200</v>
      </c>
    </row>
    <row r="91" spans="1:9" ht="31.5" x14ac:dyDescent="0.25">
      <c r="A91" s="117" t="s">
        <v>196</v>
      </c>
      <c r="B91" s="118" t="s">
        <v>102</v>
      </c>
      <c r="C91" s="52">
        <v>1</v>
      </c>
      <c r="D91" s="118" t="s">
        <v>98</v>
      </c>
      <c r="E91" s="118" t="s">
        <v>197</v>
      </c>
      <c r="F91" s="97">
        <v>240</v>
      </c>
      <c r="G91" s="51">
        <v>1</v>
      </c>
      <c r="H91" s="51">
        <v>13</v>
      </c>
      <c r="I91" s="119">
        <f>'Прил 7'!J78</f>
        <v>64200</v>
      </c>
    </row>
    <row r="92" spans="1:9" ht="47.25" x14ac:dyDescent="0.25">
      <c r="A92" s="117" t="s">
        <v>386</v>
      </c>
      <c r="B92" s="118" t="s">
        <v>102</v>
      </c>
      <c r="C92" s="52">
        <v>1</v>
      </c>
      <c r="D92" s="118" t="s">
        <v>99</v>
      </c>
      <c r="E92" s="118" t="s">
        <v>84</v>
      </c>
      <c r="F92" s="97"/>
      <c r="G92" s="51"/>
      <c r="H92" s="51"/>
      <c r="I92" s="119">
        <f>I93</f>
        <v>20000</v>
      </c>
    </row>
    <row r="93" spans="1:9" ht="31.5" x14ac:dyDescent="0.25">
      <c r="A93" s="117" t="s">
        <v>196</v>
      </c>
      <c r="B93" s="118" t="s">
        <v>102</v>
      </c>
      <c r="C93" s="52">
        <v>1</v>
      </c>
      <c r="D93" s="118" t="s">
        <v>99</v>
      </c>
      <c r="E93" s="118" t="s">
        <v>197</v>
      </c>
      <c r="F93" s="97">
        <v>240</v>
      </c>
      <c r="G93" s="51">
        <v>1</v>
      </c>
      <c r="H93" s="51">
        <v>13</v>
      </c>
      <c r="I93" s="119">
        <f>'Прил 7'!J81</f>
        <v>20000</v>
      </c>
    </row>
    <row r="94" spans="1:9" ht="31.5" x14ac:dyDescent="0.25">
      <c r="A94" s="117" t="s">
        <v>387</v>
      </c>
      <c r="B94" s="118" t="s">
        <v>102</v>
      </c>
      <c r="C94" s="118">
        <v>2</v>
      </c>
      <c r="D94" s="118" t="s">
        <v>83</v>
      </c>
      <c r="E94" s="118" t="s">
        <v>84</v>
      </c>
      <c r="F94" s="97" t="s">
        <v>349</v>
      </c>
      <c r="G94" s="51" t="s">
        <v>349</v>
      </c>
      <c r="H94" s="51" t="s">
        <v>349</v>
      </c>
      <c r="I94" s="119">
        <f>I95+I97</f>
        <v>738000</v>
      </c>
    </row>
    <row r="95" spans="1:9" x14ac:dyDescent="0.25">
      <c r="A95" s="117" t="s">
        <v>382</v>
      </c>
      <c r="B95" s="118" t="s">
        <v>102</v>
      </c>
      <c r="C95" s="118" t="s">
        <v>88</v>
      </c>
      <c r="D95" s="118" t="s">
        <v>80</v>
      </c>
      <c r="E95" s="118" t="s">
        <v>84</v>
      </c>
      <c r="F95" s="97"/>
      <c r="G95" s="51"/>
      <c r="H95" s="51"/>
      <c r="I95" s="119">
        <f>I96</f>
        <v>200000</v>
      </c>
    </row>
    <row r="96" spans="1:9" ht="31.5" x14ac:dyDescent="0.25">
      <c r="A96" s="117" t="s">
        <v>196</v>
      </c>
      <c r="B96" s="118" t="s">
        <v>102</v>
      </c>
      <c r="C96" s="118" t="s">
        <v>88</v>
      </c>
      <c r="D96" s="118" t="s">
        <v>80</v>
      </c>
      <c r="E96" s="118" t="s">
        <v>197</v>
      </c>
      <c r="F96" s="97">
        <v>240</v>
      </c>
      <c r="G96" s="51">
        <v>5</v>
      </c>
      <c r="H96" s="51">
        <v>5</v>
      </c>
      <c r="I96" s="119">
        <f>'Прил 7'!J242</f>
        <v>200000</v>
      </c>
    </row>
    <row r="97" spans="1:9" x14ac:dyDescent="0.25">
      <c r="A97" s="117" t="s">
        <v>388</v>
      </c>
      <c r="B97" s="118" t="s">
        <v>102</v>
      </c>
      <c r="C97" s="118" t="s">
        <v>88</v>
      </c>
      <c r="D97" s="118" t="s">
        <v>81</v>
      </c>
      <c r="E97" s="118" t="s">
        <v>84</v>
      </c>
      <c r="F97" s="97"/>
      <c r="G97" s="51"/>
      <c r="H97" s="51"/>
      <c r="I97" s="119">
        <f>I98</f>
        <v>538000</v>
      </c>
    </row>
    <row r="98" spans="1:9" ht="31.5" x14ac:dyDescent="0.25">
      <c r="A98" s="117" t="s">
        <v>196</v>
      </c>
      <c r="B98" s="118" t="s">
        <v>102</v>
      </c>
      <c r="C98" s="118" t="s">
        <v>88</v>
      </c>
      <c r="D98" s="118" t="s">
        <v>81</v>
      </c>
      <c r="E98" s="118" t="s">
        <v>197</v>
      </c>
      <c r="F98" s="97">
        <v>240</v>
      </c>
      <c r="G98" s="51">
        <v>5</v>
      </c>
      <c r="H98" s="51">
        <v>5</v>
      </c>
      <c r="I98" s="119">
        <f>'Прил 7'!J245</f>
        <v>538000</v>
      </c>
    </row>
    <row r="99" spans="1:9" ht="47.25" x14ac:dyDescent="0.25">
      <c r="A99" s="117" t="s">
        <v>203</v>
      </c>
      <c r="B99" s="118" t="s">
        <v>125</v>
      </c>
      <c r="C99" s="52" t="s">
        <v>82</v>
      </c>
      <c r="D99" s="118" t="s">
        <v>83</v>
      </c>
      <c r="E99" s="118" t="s">
        <v>84</v>
      </c>
      <c r="F99" s="97" t="s">
        <v>349</v>
      </c>
      <c r="G99" s="51" t="s">
        <v>349</v>
      </c>
      <c r="H99" s="51" t="s">
        <v>349</v>
      </c>
      <c r="I99" s="119">
        <f>SUM(I100:I101)</f>
        <v>6000</v>
      </c>
    </row>
    <row r="100" spans="1:9" ht="31.5" x14ac:dyDescent="0.25">
      <c r="A100" s="117" t="s">
        <v>431</v>
      </c>
      <c r="B100" s="118" t="s">
        <v>125</v>
      </c>
      <c r="C100" s="52">
        <v>0</v>
      </c>
      <c r="D100" s="118" t="s">
        <v>83</v>
      </c>
      <c r="E100" s="118" t="s">
        <v>432</v>
      </c>
      <c r="F100" s="97">
        <v>350</v>
      </c>
      <c r="G100" s="51">
        <v>1</v>
      </c>
      <c r="H100" s="51">
        <v>13</v>
      </c>
      <c r="I100" s="119">
        <f>'Прил 7'!J88</f>
        <v>6000</v>
      </c>
    </row>
    <row r="101" spans="1:9" ht="63" hidden="1" x14ac:dyDescent="0.25">
      <c r="A101" s="117" t="s">
        <v>446</v>
      </c>
      <c r="B101" s="118" t="s">
        <v>125</v>
      </c>
      <c r="C101" s="52">
        <v>0</v>
      </c>
      <c r="D101" s="118" t="s">
        <v>83</v>
      </c>
      <c r="E101" s="118" t="s">
        <v>434</v>
      </c>
      <c r="F101" s="97">
        <v>350</v>
      </c>
      <c r="G101" s="51">
        <v>1</v>
      </c>
      <c r="H101" s="51">
        <v>13</v>
      </c>
      <c r="I101" s="119">
        <f>'Прил 7'!J90</f>
        <v>0</v>
      </c>
    </row>
    <row r="102" spans="1:9" ht="78.75" x14ac:dyDescent="0.25">
      <c r="A102" s="57" t="s">
        <v>307</v>
      </c>
      <c r="B102" s="118" t="s">
        <v>115</v>
      </c>
      <c r="C102" s="52" t="s">
        <v>82</v>
      </c>
      <c r="D102" s="118" t="s">
        <v>83</v>
      </c>
      <c r="E102" s="118" t="s">
        <v>84</v>
      </c>
      <c r="F102" s="97"/>
      <c r="G102" s="51"/>
      <c r="H102" s="51"/>
      <c r="I102" s="119">
        <f>I103</f>
        <v>20000</v>
      </c>
    </row>
    <row r="103" spans="1:9" ht="31.5" x14ac:dyDescent="0.25">
      <c r="A103" s="57" t="s">
        <v>308</v>
      </c>
      <c r="B103" s="118" t="s">
        <v>115</v>
      </c>
      <c r="C103" s="52">
        <v>0</v>
      </c>
      <c r="D103" s="118" t="s">
        <v>83</v>
      </c>
      <c r="E103" s="118" t="s">
        <v>309</v>
      </c>
      <c r="F103" s="97">
        <v>240</v>
      </c>
      <c r="G103" s="51">
        <v>7</v>
      </c>
      <c r="H103" s="51">
        <v>5</v>
      </c>
      <c r="I103" s="119">
        <f>'Прил 7'!J250</f>
        <v>20000</v>
      </c>
    </row>
    <row r="104" spans="1:9" ht="47.25" x14ac:dyDescent="0.25">
      <c r="A104" s="117" t="s">
        <v>205</v>
      </c>
      <c r="B104" s="118" t="s">
        <v>103</v>
      </c>
      <c r="C104" s="52" t="s">
        <v>82</v>
      </c>
      <c r="D104" s="118" t="s">
        <v>83</v>
      </c>
      <c r="E104" s="118" t="s">
        <v>84</v>
      </c>
      <c r="F104" s="97" t="s">
        <v>349</v>
      </c>
      <c r="G104" s="51" t="s">
        <v>349</v>
      </c>
      <c r="H104" s="51" t="s">
        <v>349</v>
      </c>
      <c r="I104" s="119">
        <f>I105</f>
        <v>10000</v>
      </c>
    </row>
    <row r="105" spans="1:9" x14ac:dyDescent="0.25">
      <c r="A105" s="117" t="s">
        <v>389</v>
      </c>
      <c r="B105" s="118" t="s">
        <v>103</v>
      </c>
      <c r="C105" s="52">
        <v>0</v>
      </c>
      <c r="D105" s="118" t="s">
        <v>80</v>
      </c>
      <c r="E105" s="118" t="s">
        <v>84</v>
      </c>
      <c r="F105" s="97"/>
      <c r="G105" s="51"/>
      <c r="H105" s="51"/>
      <c r="I105" s="119">
        <f>SUM(I106:I106)</f>
        <v>10000</v>
      </c>
    </row>
    <row r="106" spans="1:9" x14ac:dyDescent="0.25">
      <c r="A106" s="117" t="s">
        <v>207</v>
      </c>
      <c r="B106" s="118" t="s">
        <v>103</v>
      </c>
      <c r="C106" s="52">
        <v>0</v>
      </c>
      <c r="D106" s="118" t="s">
        <v>80</v>
      </c>
      <c r="E106" s="118" t="s">
        <v>208</v>
      </c>
      <c r="F106" s="97">
        <v>240</v>
      </c>
      <c r="G106" s="51">
        <v>1</v>
      </c>
      <c r="H106" s="51">
        <v>13</v>
      </c>
      <c r="I106" s="119">
        <f>'Прил 7'!J94</f>
        <v>10000</v>
      </c>
    </row>
    <row r="107" spans="1:9" ht="47.25" x14ac:dyDescent="0.25">
      <c r="A107" s="117" t="s">
        <v>157</v>
      </c>
      <c r="B107" s="118" t="s">
        <v>107</v>
      </c>
      <c r="C107" s="52" t="s">
        <v>82</v>
      </c>
      <c r="D107" s="118" t="s">
        <v>83</v>
      </c>
      <c r="E107" s="118" t="s">
        <v>84</v>
      </c>
      <c r="F107" s="97" t="s">
        <v>349</v>
      </c>
      <c r="G107" s="51" t="s">
        <v>349</v>
      </c>
      <c r="H107" s="51" t="s">
        <v>349</v>
      </c>
      <c r="I107" s="119">
        <f>I108</f>
        <v>1100000</v>
      </c>
    </row>
    <row r="108" spans="1:9" ht="31.5" x14ac:dyDescent="0.25">
      <c r="A108" s="117" t="s">
        <v>390</v>
      </c>
      <c r="B108" s="118" t="s">
        <v>107</v>
      </c>
      <c r="C108" s="52">
        <v>0</v>
      </c>
      <c r="D108" s="118" t="s">
        <v>80</v>
      </c>
      <c r="E108" s="118" t="s">
        <v>84</v>
      </c>
      <c r="F108" s="97" t="s">
        <v>349</v>
      </c>
      <c r="G108" s="51" t="s">
        <v>349</v>
      </c>
      <c r="H108" s="51" t="s">
        <v>349</v>
      </c>
      <c r="I108" s="119">
        <f>SUM(I109:I110)</f>
        <v>1100000</v>
      </c>
    </row>
    <row r="109" spans="1:9" ht="31.5" x14ac:dyDescent="0.25">
      <c r="A109" s="117" t="s">
        <v>158</v>
      </c>
      <c r="B109" s="118" t="s">
        <v>107</v>
      </c>
      <c r="C109" s="52">
        <v>0</v>
      </c>
      <c r="D109" s="118" t="s">
        <v>80</v>
      </c>
      <c r="E109" s="118">
        <v>26910</v>
      </c>
      <c r="F109" s="97">
        <v>240</v>
      </c>
      <c r="G109" s="51">
        <v>1</v>
      </c>
      <c r="H109" s="51">
        <v>13</v>
      </c>
      <c r="I109" s="119">
        <f>'Прил 7'!J98</f>
        <v>100000</v>
      </c>
    </row>
    <row r="110" spans="1:9" ht="31.5" x14ac:dyDescent="0.25">
      <c r="A110" s="117" t="s">
        <v>158</v>
      </c>
      <c r="B110" s="118" t="s">
        <v>107</v>
      </c>
      <c r="C110" s="52">
        <v>0</v>
      </c>
      <c r="D110" s="118" t="s">
        <v>81</v>
      </c>
      <c r="E110" s="118">
        <v>26910</v>
      </c>
      <c r="F110" s="97">
        <v>240</v>
      </c>
      <c r="G110" s="51">
        <v>1</v>
      </c>
      <c r="H110" s="51">
        <v>13</v>
      </c>
      <c r="I110" s="119">
        <f>'Прил 7'!J101</f>
        <v>1000000</v>
      </c>
    </row>
    <row r="111" spans="1:9" ht="47.25" x14ac:dyDescent="0.25">
      <c r="A111" s="117" t="s">
        <v>209</v>
      </c>
      <c r="B111" s="118" t="s">
        <v>112</v>
      </c>
      <c r="C111" s="52" t="s">
        <v>82</v>
      </c>
      <c r="D111" s="118" t="s">
        <v>83</v>
      </c>
      <c r="E111" s="118" t="s">
        <v>84</v>
      </c>
      <c r="F111" s="97"/>
      <c r="G111" s="51"/>
      <c r="H111" s="51"/>
      <c r="I111" s="119">
        <f>I112</f>
        <v>10000</v>
      </c>
    </row>
    <row r="112" spans="1:9" ht="47.25" x14ac:dyDescent="0.25">
      <c r="A112" s="117" t="s">
        <v>210</v>
      </c>
      <c r="B112" s="118" t="s">
        <v>112</v>
      </c>
      <c r="C112" s="52">
        <v>0</v>
      </c>
      <c r="D112" s="118" t="s">
        <v>81</v>
      </c>
      <c r="E112" s="118" t="s">
        <v>84</v>
      </c>
      <c r="F112" s="97"/>
      <c r="G112" s="51"/>
      <c r="H112" s="51"/>
      <c r="I112" s="119">
        <f>I113</f>
        <v>10000</v>
      </c>
    </row>
    <row r="113" spans="1:9" x14ac:dyDescent="0.25">
      <c r="A113" s="57" t="s">
        <v>211</v>
      </c>
      <c r="B113" s="118" t="s">
        <v>112</v>
      </c>
      <c r="C113" s="52">
        <v>0</v>
      </c>
      <c r="D113" s="118" t="s">
        <v>81</v>
      </c>
      <c r="E113" s="118" t="s">
        <v>212</v>
      </c>
      <c r="F113" s="97">
        <v>240</v>
      </c>
      <c r="G113" s="51">
        <v>1</v>
      </c>
      <c r="H113" s="51">
        <v>13</v>
      </c>
      <c r="I113" s="119">
        <f>'Прил 7'!J105</f>
        <v>10000</v>
      </c>
    </row>
    <row r="114" spans="1:9" ht="47.25" x14ac:dyDescent="0.25">
      <c r="A114" s="57" t="s">
        <v>293</v>
      </c>
      <c r="B114" s="118" t="s">
        <v>123</v>
      </c>
      <c r="C114" s="52">
        <v>0</v>
      </c>
      <c r="D114" s="118" t="s">
        <v>83</v>
      </c>
      <c r="E114" s="118" t="s">
        <v>84</v>
      </c>
      <c r="F114" s="97"/>
      <c r="G114" s="51"/>
      <c r="H114" s="51"/>
      <c r="I114" s="119">
        <f>I115</f>
        <v>767.57</v>
      </c>
    </row>
    <row r="115" spans="1:9" ht="47.25" x14ac:dyDescent="0.25">
      <c r="A115" s="57" t="s">
        <v>391</v>
      </c>
      <c r="B115" s="118" t="s">
        <v>123</v>
      </c>
      <c r="C115" s="52">
        <v>1</v>
      </c>
      <c r="D115" s="118" t="s">
        <v>83</v>
      </c>
      <c r="E115" s="118" t="s">
        <v>84</v>
      </c>
      <c r="F115" s="97"/>
      <c r="G115" s="51"/>
      <c r="H115" s="51"/>
      <c r="I115" s="119">
        <f>I116+I118+I120</f>
        <v>767.57</v>
      </c>
    </row>
    <row r="116" spans="1:9" x14ac:dyDescent="0.25">
      <c r="A116" s="57" t="s">
        <v>295</v>
      </c>
      <c r="B116" s="118" t="s">
        <v>123</v>
      </c>
      <c r="C116" s="52">
        <v>1</v>
      </c>
      <c r="D116" s="118" t="s">
        <v>80</v>
      </c>
      <c r="E116" s="118" t="s">
        <v>84</v>
      </c>
      <c r="F116" s="97"/>
      <c r="G116" s="51"/>
      <c r="H116" s="51"/>
      <c r="I116" s="119">
        <f>I117</f>
        <v>767.57</v>
      </c>
    </row>
    <row r="117" spans="1:9" x14ac:dyDescent="0.25">
      <c r="A117" s="57" t="s">
        <v>392</v>
      </c>
      <c r="B117" s="118" t="s">
        <v>123</v>
      </c>
      <c r="C117" s="52">
        <v>1</v>
      </c>
      <c r="D117" s="118" t="s">
        <v>80</v>
      </c>
      <c r="E117" s="118" t="s">
        <v>297</v>
      </c>
      <c r="F117" s="97">
        <v>240</v>
      </c>
      <c r="G117" s="51">
        <v>5</v>
      </c>
      <c r="H117" s="51">
        <v>3</v>
      </c>
      <c r="I117" s="119">
        <f>'Прил 7'!J220</f>
        <v>767.57</v>
      </c>
    </row>
    <row r="118" spans="1:9" hidden="1" x14ac:dyDescent="0.25">
      <c r="A118" s="57" t="s">
        <v>298</v>
      </c>
      <c r="B118" s="118" t="s">
        <v>123</v>
      </c>
      <c r="C118" s="52">
        <v>1</v>
      </c>
      <c r="D118" s="118" t="s">
        <v>81</v>
      </c>
      <c r="E118" s="118" t="s">
        <v>84</v>
      </c>
      <c r="F118" s="97"/>
      <c r="G118" s="51"/>
      <c r="H118" s="51"/>
      <c r="I118" s="119">
        <f>I119</f>
        <v>0</v>
      </c>
    </row>
    <row r="119" spans="1:9" ht="94.5" hidden="1" x14ac:dyDescent="0.25">
      <c r="A119" s="57" t="s">
        <v>393</v>
      </c>
      <c r="B119" s="118" t="s">
        <v>123</v>
      </c>
      <c r="C119" s="52">
        <v>1</v>
      </c>
      <c r="D119" s="118" t="s">
        <v>81</v>
      </c>
      <c r="E119" s="118" t="s">
        <v>297</v>
      </c>
      <c r="F119" s="97">
        <v>240</v>
      </c>
      <c r="G119" s="51">
        <v>5</v>
      </c>
      <c r="H119" s="51">
        <v>3</v>
      </c>
      <c r="I119" s="119">
        <f>'Прил 7'!J223</f>
        <v>0</v>
      </c>
    </row>
    <row r="120" spans="1:9" ht="78.75" hidden="1" x14ac:dyDescent="0.25">
      <c r="A120" s="57" t="s">
        <v>299</v>
      </c>
      <c r="B120" s="118" t="s">
        <v>123</v>
      </c>
      <c r="C120" s="52">
        <v>1</v>
      </c>
      <c r="D120" s="118" t="s">
        <v>133</v>
      </c>
      <c r="E120" s="118" t="s">
        <v>84</v>
      </c>
      <c r="F120" s="97"/>
      <c r="G120" s="51"/>
      <c r="H120" s="51"/>
      <c r="I120" s="119">
        <f>I121</f>
        <v>0</v>
      </c>
    </row>
    <row r="121" spans="1:9" ht="78.75" hidden="1" x14ac:dyDescent="0.25">
      <c r="A121" s="57" t="s">
        <v>296</v>
      </c>
      <c r="B121" s="118" t="s">
        <v>123</v>
      </c>
      <c r="C121" s="52">
        <v>1</v>
      </c>
      <c r="D121" s="118" t="s">
        <v>133</v>
      </c>
      <c r="E121" s="118" t="s">
        <v>134</v>
      </c>
      <c r="F121" s="97">
        <v>540</v>
      </c>
      <c r="G121" s="51">
        <v>5</v>
      </c>
      <c r="H121" s="51">
        <v>3</v>
      </c>
      <c r="I121" s="119">
        <f>'Прил 7'!J226</f>
        <v>0</v>
      </c>
    </row>
    <row r="122" spans="1:9" x14ac:dyDescent="0.25">
      <c r="A122" s="202" t="s">
        <v>146</v>
      </c>
      <c r="B122" s="203"/>
      <c r="C122" s="203"/>
      <c r="D122" s="203"/>
      <c r="E122" s="203"/>
      <c r="F122" s="203"/>
      <c r="G122" s="203"/>
      <c r="H122" s="203"/>
      <c r="I122" s="204">
        <f>I13+I21+I32+I59+I61+I66+I82+I99+I102+I104+I107+I111+I114</f>
        <v>126090877.38</v>
      </c>
    </row>
  </sheetData>
  <mergeCells count="9">
    <mergeCell ref="B12:E12"/>
    <mergeCell ref="C2:I2"/>
    <mergeCell ref="C1:I1"/>
    <mergeCell ref="C3:I3"/>
    <mergeCell ref="C4:I4"/>
    <mergeCell ref="C5:I5"/>
    <mergeCell ref="C6:I6"/>
    <mergeCell ref="A9:I9"/>
    <mergeCell ref="A11:I11"/>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36</vt:i4>
      </vt:variant>
    </vt:vector>
  </HeadingPairs>
  <TitlesOfParts>
    <vt:vector size="53"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'Прил 10'!__bookmark_1</vt:lpstr>
      <vt:lpstr>'Прил 11'!__bookmark_1</vt:lpstr>
      <vt:lpstr>'Прил 12'!__bookmark_1</vt:lpstr>
      <vt:lpstr>'Прил 13'!__bookmark_1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13'!Заголовки_для_печати</vt:lpstr>
      <vt:lpstr>'Прил 15'!Заголовки_для_печати</vt:lpstr>
      <vt:lpstr>'Прил 16'!Заголовки_для_печати</vt:lpstr>
      <vt:lpstr>'Прил 17'!Заголовки_для_печати</vt:lpstr>
      <vt:lpstr>'Прил 2'!Заголовки_для_печати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13'!Область_печати</vt:lpstr>
      <vt:lpstr>'Прил 14'!Область_печати</vt:lpstr>
      <vt:lpstr>'Прил 15'!Область_печати</vt:lpstr>
      <vt:lpstr>'Прил 16'!Область_печати</vt:lpstr>
      <vt:lpstr>'Прил 17'!Область_печати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2023-12-21T13:22:22Z</cp:lastPrinted>
  <dcterms:created xsi:type="dcterms:W3CDTF">2012-09-28T07:11:56Z</dcterms:created>
  <dcterms:modified xsi:type="dcterms:W3CDTF">2024-02-15T10:39:35Z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